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 firstSheet="1" activeTab="7"/>
  </bookViews>
  <sheets>
    <sheet name="20% component of ira" sheetId="2" r:id="rId1"/>
    <sheet name="consolidated scf" sheetId="3" r:id="rId2"/>
    <sheet name="consolidated sie" sheetId="4" r:id="rId3"/>
    <sheet name="sef utilization" sheetId="5" r:id="rId4"/>
    <sheet name="scf-gf" sheetId="8" r:id="rId5"/>
    <sheet name="s of debt service" sheetId="10" r:id="rId6"/>
    <sheet name="sie-gf" sheetId="11" r:id="rId7"/>
    <sheet name="pdaf-tf" sheetId="12" r:id="rId8"/>
  </sheets>
  <externalReferences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G15" i="12"/>
  <c r="F15"/>
  <c r="C15"/>
  <c r="G11"/>
  <c r="I28" i="11"/>
  <c r="I22"/>
  <c r="I18"/>
  <c r="I23" s="1"/>
  <c r="I26" s="1"/>
  <c r="I31" s="1"/>
  <c r="I21" i="10"/>
  <c r="H21"/>
  <c r="F21"/>
  <c r="E21"/>
  <c r="D21"/>
  <c r="K20"/>
  <c r="J20"/>
  <c r="G20"/>
  <c r="K19"/>
  <c r="J19"/>
  <c r="G19"/>
  <c r="K18"/>
  <c r="J18"/>
  <c r="G18"/>
  <c r="K17"/>
  <c r="J17"/>
  <c r="G17"/>
  <c r="K16"/>
  <c r="J16"/>
  <c r="G16"/>
  <c r="K15"/>
  <c r="J15"/>
  <c r="J21" s="1"/>
  <c r="G15"/>
  <c r="K14"/>
  <c r="J14"/>
  <c r="G14"/>
  <c r="G21" s="1"/>
  <c r="K13"/>
  <c r="K21" s="1"/>
  <c r="J13"/>
  <c r="G13"/>
  <c r="J41" i="8"/>
  <c r="I37"/>
  <c r="J30"/>
  <c r="I29"/>
  <c r="I26"/>
  <c r="J21"/>
  <c r="I20"/>
  <c r="I14"/>
  <c r="I38" i="5"/>
  <c r="I37"/>
  <c r="I28" i="4"/>
  <c r="G21"/>
  <c r="I22" s="1"/>
  <c r="I18"/>
  <c r="I11"/>
  <c r="I9"/>
  <c r="I23" l="1"/>
  <c r="I26" s="1"/>
  <c r="I31" s="1"/>
  <c r="I35" i="3"/>
  <c r="J36" s="1"/>
  <c r="I34"/>
  <c r="I30"/>
  <c r="I29"/>
  <c r="I26"/>
  <c r="I25"/>
  <c r="I27" s="1"/>
  <c r="J31" s="1"/>
  <c r="I20"/>
  <c r="I19"/>
  <c r="I18"/>
  <c r="I21" s="1"/>
  <c r="I14"/>
  <c r="I12"/>
  <c r="I11"/>
  <c r="I10"/>
  <c r="I9"/>
  <c r="I15" s="1"/>
  <c r="J22" s="1"/>
  <c r="J37" s="1"/>
  <c r="J39" s="1"/>
  <c r="G25" i="2"/>
  <c r="F25"/>
  <c r="E25"/>
  <c r="H24"/>
  <c r="H23"/>
  <c r="H22"/>
  <c r="H21"/>
  <c r="H20"/>
  <c r="H19"/>
  <c r="H18"/>
  <c r="H17"/>
  <c r="H16"/>
  <c r="H15"/>
  <c r="H14"/>
  <c r="H25" s="1"/>
</calcChain>
</file>

<file path=xl/sharedStrings.xml><?xml version="1.0" encoding="utf-8"?>
<sst xmlns="http://schemas.openxmlformats.org/spreadsheetml/2006/main" count="262" uniqueCount="146">
  <si>
    <t>Republic of the Philippines</t>
  </si>
  <si>
    <t>PROVINCE OF PANGASINAN</t>
  </si>
  <si>
    <t>20% COMPONENT OF THE INTERNAL REVENUE ALLOTMENT (IRA) UTILIZATION REPORT</t>
  </si>
  <si>
    <t>GENERAL FUND</t>
  </si>
  <si>
    <t>PARTICULARS</t>
  </si>
  <si>
    <t>Account</t>
  </si>
  <si>
    <t>Appropriation</t>
  </si>
  <si>
    <t>Allotment</t>
  </si>
  <si>
    <t>Obligation</t>
  </si>
  <si>
    <t>Balance</t>
  </si>
  <si>
    <t>Code</t>
  </si>
  <si>
    <t>Community Projects</t>
  </si>
  <si>
    <t>Irrigation</t>
  </si>
  <si>
    <t>8912-1</t>
  </si>
  <si>
    <t>Livelihood Projects</t>
  </si>
  <si>
    <t>Maintenance of Roads and Bridges</t>
  </si>
  <si>
    <t>8917-1</t>
  </si>
  <si>
    <t>Reforestation</t>
  </si>
  <si>
    <t>Artesian Wells</t>
  </si>
  <si>
    <t>8919-2</t>
  </si>
  <si>
    <t>Investment Promotion</t>
  </si>
  <si>
    <t>9921-1</t>
  </si>
  <si>
    <t>1917-1</t>
  </si>
  <si>
    <t>TOTAL</t>
  </si>
  <si>
    <t>Certified Correct:</t>
  </si>
  <si>
    <t>ARTURO V. SORIANO</t>
  </si>
  <si>
    <t>OIC-Provincial Accountant</t>
  </si>
  <si>
    <t>FOR THE 1ST QUARTER ENDING MARCH 31, 2012</t>
  </si>
  <si>
    <t>Coastal Resources Management Projects</t>
  </si>
  <si>
    <t>Amortization of Principal and Interest on Loan - LBP</t>
  </si>
  <si>
    <t>Repair of Schools and Community Projects</t>
  </si>
  <si>
    <t>Water/River Resources Management Projects</t>
  </si>
  <si>
    <t>Province of Pangasinan</t>
  </si>
  <si>
    <t>CONSOLIDATED STATEMENT OF CASH FLOWS</t>
  </si>
  <si>
    <t>ALL FUNDS</t>
  </si>
  <si>
    <t>As of the Quarter Ending March 31, 2012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</si>
  <si>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</si>
  <si>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</si>
  <si>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</si>
  <si>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</si>
  <si>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</si>
  <si>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</si>
  <si>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Receipt of Performance/Bidder's Bond</t>
  </si>
  <si>
    <t>Other Receipts</t>
  </si>
  <si>
    <t>Total Cash Inflow</t>
  </si>
  <si>
    <t>Cash Outflows:</t>
  </si>
  <si>
    <t>Payments -</t>
  </si>
  <si>
    <t>To suppliers/creditors</t>
  </si>
  <si>
    <t>To employees</t>
  </si>
  <si>
    <t>Interest  Expenses</t>
  </si>
  <si>
    <t>Total Cash Outflow</t>
  </si>
  <si>
    <t>Net Cash from Operating Activities</t>
  </si>
  <si>
    <t>Cash Flows from Investing Activities:</t>
  </si>
  <si>
    <t>From Collection of Principal on Loans to Other Entities</t>
  </si>
  <si>
    <t>From Sale of Property Plant and Equipment</t>
  </si>
  <si>
    <t>To Purchase Property, Plant and Equipment</t>
  </si>
  <si>
    <t>Net Cash from Investing Activities</t>
  </si>
  <si>
    <t>Cash Flows from Financing Activities:</t>
  </si>
  <si>
    <t>Payment of Loan Amortization</t>
  </si>
  <si>
    <t>Net Cash from Financing Activities</t>
  </si>
  <si>
    <t>Net Increase in Cash</t>
  </si>
  <si>
    <t>Cash at Beginning of the Period</t>
  </si>
  <si>
    <t>Cash at the End of the Period</t>
  </si>
  <si>
    <t xml:space="preserve"> Certified Correct: </t>
  </si>
  <si>
    <t>Consolidated Statement of Income and Expenses</t>
  </si>
  <si>
    <t>For the Period Ended March 31, 2012</t>
  </si>
  <si>
    <t>Income:</t>
  </si>
  <si>
    <t>Rent Income</t>
  </si>
  <si>
    <t>Business Income</t>
  </si>
  <si>
    <t>Real Property Taxes</t>
  </si>
  <si>
    <t>Service Income</t>
  </si>
  <si>
    <t>Other Taxes</t>
  </si>
  <si>
    <t>Internal Revenue Collections</t>
  </si>
  <si>
    <t>Miscellaneous Income</t>
  </si>
  <si>
    <t>Income from Grants and Donations</t>
  </si>
  <si>
    <t>Other Income</t>
  </si>
  <si>
    <t>Total Income</t>
  </si>
  <si>
    <t>Less: Expenses</t>
  </si>
  <si>
    <t>Personal Services</t>
  </si>
  <si>
    <t>Maintenance and Other Operating Expenses</t>
  </si>
  <si>
    <t>TOTAL EXPENSES</t>
  </si>
  <si>
    <t>Operating Income</t>
  </si>
  <si>
    <t>Less: Finance Cost</t>
  </si>
  <si>
    <t>Interest Expenses</t>
  </si>
  <si>
    <t>Income Before Subsidies and Extraordinary Items</t>
  </si>
  <si>
    <t>Less:</t>
  </si>
  <si>
    <t>Subsidy to Other Local Government Units</t>
  </si>
  <si>
    <t>Subsidy to National Government Agencies</t>
  </si>
  <si>
    <t>Income before Extraordinary Items:</t>
  </si>
  <si>
    <t>Gain/Loss on Sale of Disposed Assets</t>
  </si>
  <si>
    <t>-</t>
  </si>
  <si>
    <t>NET INCOME</t>
  </si>
  <si>
    <t>OIC- Provincial Accountant</t>
  </si>
  <si>
    <t>SEF Budget Accountability Form No. 1</t>
  </si>
  <si>
    <t>ANNEX "D"</t>
  </si>
  <si>
    <t>REPORT OF SEF UTILIZATION</t>
  </si>
  <si>
    <t>For the Quarter Ending March 31, 2012</t>
  </si>
  <si>
    <t xml:space="preserve">Province/City Municipality </t>
  </si>
  <si>
    <t>Pangasinan</t>
  </si>
  <si>
    <t>Receipt from SEF</t>
  </si>
  <si>
    <t>DISBURSEMENTS (broken down by expense</t>
  </si>
  <si>
    <t>class and by object of expenditure)</t>
  </si>
  <si>
    <t>-0-</t>
  </si>
  <si>
    <t>Capital Outlay</t>
  </si>
  <si>
    <t>Financial Expenses</t>
  </si>
  <si>
    <t>Sub-total</t>
  </si>
  <si>
    <t>Prepared by:</t>
  </si>
  <si>
    <t>STATEMENT OF CASH FLOWS</t>
  </si>
  <si>
    <t>General Fund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</si>
  <si>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</si>
  <si>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From Acquisition of Loan</t>
  </si>
  <si>
    <t>LBP Form No. 6</t>
  </si>
  <si>
    <t>ANNEX "F"</t>
  </si>
  <si>
    <t>STATEMENT OF DEBT SERVICE</t>
  </si>
  <si>
    <t>Budget Year 1st Quarter 2012</t>
  </si>
  <si>
    <t>Creditor</t>
  </si>
  <si>
    <t>Date Contracted</t>
  </si>
  <si>
    <t>Term</t>
  </si>
  <si>
    <t>Principal Amount</t>
  </si>
  <si>
    <t>Previous Payment Made</t>
  </si>
  <si>
    <t>Amount Due (Budget Year)</t>
  </si>
  <si>
    <t>Balance of the Principal</t>
  </si>
  <si>
    <t>Principal</t>
  </si>
  <si>
    <t>Interest</t>
  </si>
  <si>
    <t>Total</t>
  </si>
  <si>
    <t>Land Bank of the Philippines (Urdaneta Branch)</t>
  </si>
  <si>
    <t>5 years</t>
  </si>
  <si>
    <t>7 years</t>
  </si>
  <si>
    <t>10 years</t>
  </si>
  <si>
    <t>6 years</t>
  </si>
  <si>
    <t>Statement of Income and Expenses</t>
  </si>
  <si>
    <t>General Fund Code - 100</t>
  </si>
  <si>
    <t>300 - TRUST FUND</t>
  </si>
  <si>
    <t>PRIORITY DEVELOPMENT ASSISTANCE FUND (PDAF) UTILIZATION REPORT</t>
  </si>
  <si>
    <t>FUNDS RECEIVED</t>
  </si>
  <si>
    <t>DISBURSEMENTS</t>
  </si>
  <si>
    <t>BALANCE</t>
  </si>
  <si>
    <t>Date</t>
  </si>
  <si>
    <t>Particulars</t>
  </si>
  <si>
    <t>Amount</t>
  </si>
  <si>
    <t>February 2011</t>
  </si>
  <si>
    <t>Cong. Leopoldo N. Bataoil</t>
  </si>
  <si>
    <t>- financial assistance for the indigent patients</t>
  </si>
  <si>
    <t>Pangasinan Provincial Hospital, San Carlos  City</t>
  </si>
  <si>
    <t>T O T A L</t>
  </si>
  <si>
    <t>ARTURO V. SORIANO, CPA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</si>
</sst>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\P#,##0.00_);_(* \(#,##0.00\);_(* &quot;-&quot;??_);_(@_)"/>
    <numFmt numFmtId="165" formatCode="_(\P* #,##0.00_);_(&quot;$&quot;* \(#,##0.00\);_(&quot;$&quot;* &quot;-&quot;??_);_(@_)"/>
    <numFmt numFmtId="166" formatCode="_(&quot;P&quot;* #,##0.00_);_(&quot;P&quot;* \(#,##0.00\);_(&quot;P&quot;* &quot;-&quot;??_);_(@_)"/>
    <numFmt numFmtId="167" formatCode="_(\P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AvantGarde Bk BT"/>
      <family val="2"/>
    </font>
    <font>
      <u/>
      <sz val="12"/>
      <color theme="1"/>
      <name val="Calibri"/>
      <family val="2"/>
      <scheme val="minor"/>
    </font>
    <font>
      <sz val="12"/>
      <name val="AvantGarde Bk BT"/>
    </font>
    <font>
      <sz val="14"/>
      <color theme="1"/>
      <name val="Calibri"/>
      <family val="2"/>
      <scheme val="minor"/>
    </font>
    <font>
      <sz val="12"/>
      <name val="AvantGarde Bk BT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1" fillId="0" borderId="9" xfId="1" applyNumberFormat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43" fontId="1" fillId="0" borderId="14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43" fontId="1" fillId="0" borderId="14" xfId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43" fontId="1" fillId="0" borderId="9" xfId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164" fontId="1" fillId="0" borderId="22" xfId="1" applyNumberFormat="1" applyFont="1" applyBorder="1" applyAlignment="1"/>
    <xf numFmtId="164" fontId="1" fillId="0" borderId="10" xfId="1" applyNumberFormat="1" applyFont="1" applyBorder="1" applyAlignment="1"/>
    <xf numFmtId="43" fontId="1" fillId="0" borderId="15" xfId="1" applyFont="1" applyBorder="1" applyAlignment="1"/>
    <xf numFmtId="164" fontId="1" fillId="0" borderId="18" xfId="1" applyNumberFormat="1" applyFont="1" applyBorder="1" applyAlignment="1"/>
    <xf numFmtId="43" fontId="1" fillId="0" borderId="16" xfId="1" applyFont="1" applyBorder="1" applyAlignment="1">
      <alignment vertical="center"/>
    </xf>
    <xf numFmtId="43" fontId="1" fillId="0" borderId="17" xfId="1" applyFont="1" applyBorder="1" applyAlignment="1">
      <alignment vertical="center"/>
    </xf>
    <xf numFmtId="43" fontId="1" fillId="0" borderId="18" xfId="1" applyFont="1" applyBorder="1" applyAlignment="1">
      <alignment vertical="center"/>
    </xf>
    <xf numFmtId="43" fontId="1" fillId="0" borderId="18" xfId="1" applyFont="1" applyBorder="1" applyAlignment="1"/>
    <xf numFmtId="43" fontId="1" fillId="0" borderId="15" xfId="1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43" fontId="1" fillId="0" borderId="16" xfId="1" applyFont="1" applyBorder="1" applyAlignment="1">
      <alignment vertical="center" wrapText="1"/>
    </xf>
    <xf numFmtId="43" fontId="1" fillId="0" borderId="17" xfId="1" applyFon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5" xfId="0" applyBorder="1"/>
    <xf numFmtId="164" fontId="2" fillId="0" borderId="26" xfId="0" applyNumberFormat="1" applyFont="1" applyBorder="1"/>
    <xf numFmtId="164" fontId="2" fillId="0" borderId="27" xfId="0" applyNumberFormat="1" applyFont="1" applyBorder="1" applyAlignment="1"/>
    <xf numFmtId="164" fontId="2" fillId="0" borderId="28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3" fillId="0" borderId="0" xfId="1" applyFont="1"/>
    <xf numFmtId="43" fontId="3" fillId="0" borderId="29" xfId="1" applyFont="1" applyBorder="1"/>
    <xf numFmtId="43" fontId="3" fillId="0" borderId="12" xfId="1" applyFont="1" applyBorder="1"/>
    <xf numFmtId="43" fontId="4" fillId="0" borderId="0" xfId="1" applyFont="1"/>
    <xf numFmtId="43" fontId="4" fillId="0" borderId="30" xfId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5" fontId="10" fillId="0" borderId="0" xfId="0" applyNumberFormat="1" applyFont="1" applyAlignment="1">
      <alignment horizontal="center"/>
    </xf>
    <xf numFmtId="43" fontId="8" fillId="0" borderId="0" xfId="1" applyFont="1"/>
    <xf numFmtId="165" fontId="8" fillId="0" borderId="0" xfId="1" applyNumberFormat="1" applyFont="1" applyBorder="1"/>
    <xf numFmtId="43" fontId="8" fillId="0" borderId="0" xfId="1" applyFont="1" applyBorder="1"/>
    <xf numFmtId="43" fontId="8" fillId="0" borderId="0" xfId="0" applyNumberFormat="1" applyFont="1"/>
    <xf numFmtId="43" fontId="8" fillId="0" borderId="29" xfId="1" applyFont="1" applyBorder="1"/>
    <xf numFmtId="0" fontId="8" fillId="0" borderId="0" xfId="0" applyFont="1" applyBorder="1"/>
    <xf numFmtId="43" fontId="8" fillId="0" borderId="0" xfId="0" applyNumberFormat="1" applyFont="1" applyBorder="1"/>
    <xf numFmtId="43" fontId="7" fillId="0" borderId="0" xfId="1" applyFont="1" applyBorder="1" applyAlignment="1">
      <alignment horizontal="center"/>
    </xf>
    <xf numFmtId="0" fontId="7" fillId="0" borderId="0" xfId="0" applyFont="1"/>
    <xf numFmtId="165" fontId="7" fillId="0" borderId="30" xfId="1" applyNumberFormat="1" applyFont="1" applyBorder="1"/>
    <xf numFmtId="0" fontId="8" fillId="0" borderId="0" xfId="0" applyNumberFormat="1" applyFont="1"/>
    <xf numFmtId="43" fontId="7" fillId="0" borderId="0" xfId="1" applyFont="1"/>
    <xf numFmtId="0" fontId="11" fillId="0" borderId="0" xfId="0" applyFont="1"/>
    <xf numFmtId="164" fontId="3" fillId="0" borderId="0" xfId="0" applyNumberFormat="1" applyFont="1"/>
    <xf numFmtId="0" fontId="3" fillId="0" borderId="29" xfId="0" applyFont="1" applyBorder="1"/>
    <xf numFmtId="4" fontId="3" fillId="0" borderId="29" xfId="0" quotePrefix="1" applyNumberFormat="1" applyFont="1" applyBorder="1" applyAlignment="1">
      <alignment horizontal="center"/>
    </xf>
    <xf numFmtId="0" fontId="3" fillId="0" borderId="12" xfId="0" applyFont="1" applyBorder="1"/>
    <xf numFmtId="4" fontId="3" fillId="0" borderId="29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29" xfId="1" applyNumberFormat="1" applyFont="1" applyBorder="1"/>
    <xf numFmtId="164" fontId="4" fillId="0" borderId="30" xfId="1" applyNumberFormat="1" applyFont="1" applyBorder="1"/>
    <xf numFmtId="15" fontId="12" fillId="0" borderId="0" xfId="0" applyNumberFormat="1" applyFont="1" applyAlignment="1">
      <alignment horizontal="center"/>
    </xf>
    <xf numFmtId="166" fontId="8" fillId="0" borderId="0" xfId="1" applyNumberFormat="1" applyFont="1"/>
    <xf numFmtId="165" fontId="8" fillId="0" borderId="12" xfId="0" applyNumberFormat="1" applyFont="1" applyBorder="1"/>
    <xf numFmtId="165" fontId="8" fillId="0" borderId="0" xfId="1" applyNumberFormat="1" applyFont="1"/>
    <xf numFmtId="165" fontId="8" fillId="0" borderId="12" xfId="1" applyNumberFormat="1" applyFont="1" applyBorder="1"/>
    <xf numFmtId="43" fontId="8" fillId="0" borderId="0" xfId="1" applyFont="1" applyAlignment="1">
      <alignment horizontal="center"/>
    </xf>
    <xf numFmtId="43" fontId="8" fillId="0" borderId="12" xfId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7" fillId="0" borderId="29" xfId="1" applyFont="1" applyBorder="1" applyAlignment="1">
      <alignment horizontal="center"/>
    </xf>
    <xf numFmtId="43" fontId="7" fillId="0" borderId="12" xfId="1" applyFont="1" applyBorder="1" applyAlignment="1">
      <alignment horizontal="center"/>
    </xf>
    <xf numFmtId="43" fontId="8" fillId="0" borderId="29" xfId="1" applyFont="1" applyBorder="1" applyAlignment="1">
      <alignment horizontal="center"/>
    </xf>
    <xf numFmtId="2" fontId="8" fillId="0" borderId="0" xfId="0" applyNumberFormat="1" applyFont="1"/>
    <xf numFmtId="0" fontId="3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3" fontId="1" fillId="0" borderId="14" xfId="1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3" fontId="4" fillId="0" borderId="14" xfId="0" applyNumberFormat="1" applyFont="1" applyBorder="1"/>
    <xf numFmtId="43" fontId="3" fillId="0" borderId="0" xfId="0" applyNumberFormat="1" applyFont="1"/>
    <xf numFmtId="0" fontId="8" fillId="0" borderId="0" xfId="0" applyFont="1" applyAlignment="1">
      <alignment horizontal="center"/>
    </xf>
    <xf numFmtId="15" fontId="14" fillId="0" borderId="0" xfId="0" applyNumberFormat="1" applyFont="1" applyAlignment="1">
      <alignment horizontal="center"/>
    </xf>
    <xf numFmtId="43" fontId="1" fillId="0" borderId="0" xfId="1" applyFo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0" xfId="0" applyFont="1"/>
    <xf numFmtId="0" fontId="2" fillId="0" borderId="3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32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33" xfId="1" applyFont="1" applyBorder="1" applyAlignment="1">
      <alignment horizontal="center"/>
    </xf>
    <xf numFmtId="0" fontId="0" fillId="0" borderId="34" xfId="0" quotePrefix="1" applyBorder="1"/>
    <xf numFmtId="0" fontId="2" fillId="0" borderId="35" xfId="0" applyFont="1" applyBorder="1"/>
    <xf numFmtId="43" fontId="1" fillId="0" borderId="35" xfId="1" applyFont="1" applyBorder="1"/>
    <xf numFmtId="43" fontId="1" fillId="0" borderId="35" xfId="1" quotePrefix="1" applyFont="1" applyBorder="1" applyAlignment="1">
      <alignment horizontal="center"/>
    </xf>
    <xf numFmtId="0" fontId="0" fillId="0" borderId="35" xfId="0" quotePrefix="1" applyBorder="1"/>
    <xf numFmtId="43" fontId="1" fillId="0" borderId="36" xfId="1" applyFont="1" applyBorder="1"/>
    <xf numFmtId="0" fontId="0" fillId="0" borderId="34" xfId="0" applyBorder="1"/>
    <xf numFmtId="0" fontId="0" fillId="0" borderId="35" xfId="0" applyBorder="1"/>
    <xf numFmtId="43" fontId="1" fillId="0" borderId="35" xfId="1" applyFont="1" applyBorder="1" applyAlignment="1">
      <alignment horizontal="center"/>
    </xf>
    <xf numFmtId="0" fontId="0" fillId="0" borderId="31" xfId="0" applyBorder="1"/>
    <xf numFmtId="0" fontId="15" fillId="0" borderId="9" xfId="0" applyFont="1" applyBorder="1" applyAlignment="1">
      <alignment horizontal="right"/>
    </xf>
    <xf numFmtId="43" fontId="15" fillId="0" borderId="9" xfId="1" applyFont="1" applyBorder="1"/>
    <xf numFmtId="43" fontId="1" fillId="0" borderId="9" xfId="1" quotePrefix="1" applyFont="1" applyBorder="1" applyAlignment="1">
      <alignment horizontal="center"/>
    </xf>
    <xf numFmtId="43" fontId="15" fillId="0" borderId="33" xfId="1" applyFont="1" applyBorder="1"/>
    <xf numFmtId="0" fontId="2" fillId="0" borderId="37" xfId="0" applyFont="1" applyBorder="1"/>
    <xf numFmtId="0" fontId="2" fillId="0" borderId="38" xfId="0" applyFont="1" applyBorder="1"/>
    <xf numFmtId="167" fontId="2" fillId="0" borderId="38" xfId="1" applyNumberFormat="1" applyFont="1" applyBorder="1"/>
    <xf numFmtId="43" fontId="2" fillId="0" borderId="38" xfId="1" applyFont="1" applyBorder="1"/>
    <xf numFmtId="167" fontId="2" fillId="0" borderId="39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CF-all%20fu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IE-all%20fun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"/>
      <sheetName val="jan"/>
      <sheetName val="feb"/>
      <sheetName val="mar"/>
    </sheetNames>
    <sheetDataSet>
      <sheetData sheetId="0" refreshError="1"/>
      <sheetData sheetId="1" refreshError="1"/>
      <sheetData sheetId="2">
        <row r="9">
          <cell r="I9">
            <v>59488682.329999998</v>
          </cell>
        </row>
        <row r="10">
          <cell r="I10">
            <v>142498077</v>
          </cell>
        </row>
        <row r="11">
          <cell r="I11">
            <v>18188473.529999997</v>
          </cell>
        </row>
        <row r="12">
          <cell r="I12">
            <v>1415597.41</v>
          </cell>
        </row>
        <row r="14">
          <cell r="I14">
            <v>5451441.3600000003</v>
          </cell>
        </row>
        <row r="18">
          <cell r="I18">
            <v>81790514.799999997</v>
          </cell>
        </row>
        <row r="19">
          <cell r="I19">
            <v>70246789.909999996</v>
          </cell>
        </row>
        <row r="25">
          <cell r="I25">
            <v>771050</v>
          </cell>
        </row>
        <row r="28">
          <cell r="I28">
            <v>42295264.700000003</v>
          </cell>
        </row>
      </sheetData>
      <sheetData sheetId="3">
        <row r="9">
          <cell r="I9">
            <v>41849586.719999999</v>
          </cell>
        </row>
        <row r="10">
          <cell r="I10">
            <v>142498078</v>
          </cell>
        </row>
        <row r="11">
          <cell r="I11">
            <v>28825730.27</v>
          </cell>
        </row>
        <row r="12">
          <cell r="I12">
            <v>1066057.76</v>
          </cell>
        </row>
        <row r="13">
          <cell r="I13">
            <v>3792623.97</v>
          </cell>
        </row>
        <row r="17">
          <cell r="I17">
            <v>140399087.28</v>
          </cell>
        </row>
        <row r="18">
          <cell r="I18">
            <v>83961229.329999998</v>
          </cell>
        </row>
        <row r="19">
          <cell r="I19">
            <v>11464839.390000001</v>
          </cell>
        </row>
        <row r="24">
          <cell r="I24">
            <v>2450</v>
          </cell>
        </row>
        <row r="25">
          <cell r="I25">
            <v>357780</v>
          </cell>
        </row>
        <row r="28">
          <cell r="I28">
            <v>6972446.8899999997</v>
          </cell>
        </row>
        <row r="36">
          <cell r="I36">
            <v>29336834.82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O"/>
      <sheetName val="GF"/>
      <sheetName val="SEF"/>
    </sheetNames>
    <sheetDataSet>
      <sheetData sheetId="0" refreshError="1"/>
      <sheetData sheetId="1" refreshError="1"/>
      <sheetData sheetId="2">
        <row r="9">
          <cell r="I9">
            <v>648860.79</v>
          </cell>
        </row>
        <row r="10">
          <cell r="I10">
            <v>50896881.649999999</v>
          </cell>
        </row>
        <row r="13">
          <cell r="I13">
            <v>9140043.3200000003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K14" sqref="K14"/>
    </sheetView>
  </sheetViews>
  <sheetFormatPr defaultRowHeight="15"/>
  <cols>
    <col min="3" max="3" width="12.85546875" customWidth="1"/>
    <col min="5" max="5" width="16.7109375" customWidth="1"/>
    <col min="6" max="6" width="17.7109375" customWidth="1"/>
    <col min="7" max="7" width="18.28515625" customWidth="1"/>
    <col min="8" max="8" width="18.7109375" customWidth="1"/>
    <col min="259" max="259" width="12.85546875" customWidth="1"/>
    <col min="261" max="261" width="16.7109375" customWidth="1"/>
    <col min="262" max="262" width="17.7109375" customWidth="1"/>
    <col min="263" max="263" width="18.28515625" customWidth="1"/>
    <col min="264" max="264" width="18.7109375" customWidth="1"/>
    <col min="515" max="515" width="12.85546875" customWidth="1"/>
    <col min="517" max="517" width="16.7109375" customWidth="1"/>
    <col min="518" max="518" width="17.7109375" customWidth="1"/>
    <col min="519" max="519" width="18.28515625" customWidth="1"/>
    <col min="520" max="520" width="18.7109375" customWidth="1"/>
    <col min="771" max="771" width="12.85546875" customWidth="1"/>
    <col min="773" max="773" width="16.7109375" customWidth="1"/>
    <col min="774" max="774" width="17.7109375" customWidth="1"/>
    <col min="775" max="775" width="18.28515625" customWidth="1"/>
    <col min="776" max="776" width="18.7109375" customWidth="1"/>
    <col min="1027" max="1027" width="12.85546875" customWidth="1"/>
    <col min="1029" max="1029" width="16.7109375" customWidth="1"/>
    <col min="1030" max="1030" width="17.7109375" customWidth="1"/>
    <col min="1031" max="1031" width="18.28515625" customWidth="1"/>
    <col min="1032" max="1032" width="18.7109375" customWidth="1"/>
    <col min="1283" max="1283" width="12.85546875" customWidth="1"/>
    <col min="1285" max="1285" width="16.7109375" customWidth="1"/>
    <col min="1286" max="1286" width="17.7109375" customWidth="1"/>
    <col min="1287" max="1287" width="18.28515625" customWidth="1"/>
    <col min="1288" max="1288" width="18.7109375" customWidth="1"/>
    <col min="1539" max="1539" width="12.85546875" customWidth="1"/>
    <col min="1541" max="1541" width="16.7109375" customWidth="1"/>
    <col min="1542" max="1542" width="17.7109375" customWidth="1"/>
    <col min="1543" max="1543" width="18.28515625" customWidth="1"/>
    <col min="1544" max="1544" width="18.7109375" customWidth="1"/>
    <col min="1795" max="1795" width="12.85546875" customWidth="1"/>
    <col min="1797" max="1797" width="16.7109375" customWidth="1"/>
    <col min="1798" max="1798" width="17.7109375" customWidth="1"/>
    <col min="1799" max="1799" width="18.28515625" customWidth="1"/>
    <col min="1800" max="1800" width="18.7109375" customWidth="1"/>
    <col min="2051" max="2051" width="12.85546875" customWidth="1"/>
    <col min="2053" max="2053" width="16.7109375" customWidth="1"/>
    <col min="2054" max="2054" width="17.7109375" customWidth="1"/>
    <col min="2055" max="2055" width="18.28515625" customWidth="1"/>
    <col min="2056" max="2056" width="18.7109375" customWidth="1"/>
    <col min="2307" max="2307" width="12.85546875" customWidth="1"/>
    <col min="2309" max="2309" width="16.7109375" customWidth="1"/>
    <col min="2310" max="2310" width="17.7109375" customWidth="1"/>
    <col min="2311" max="2311" width="18.28515625" customWidth="1"/>
    <col min="2312" max="2312" width="18.7109375" customWidth="1"/>
    <col min="2563" max="2563" width="12.85546875" customWidth="1"/>
    <col min="2565" max="2565" width="16.7109375" customWidth="1"/>
    <col min="2566" max="2566" width="17.7109375" customWidth="1"/>
    <col min="2567" max="2567" width="18.28515625" customWidth="1"/>
    <col min="2568" max="2568" width="18.7109375" customWidth="1"/>
    <col min="2819" max="2819" width="12.85546875" customWidth="1"/>
    <col min="2821" max="2821" width="16.7109375" customWidth="1"/>
    <col min="2822" max="2822" width="17.7109375" customWidth="1"/>
    <col min="2823" max="2823" width="18.28515625" customWidth="1"/>
    <col min="2824" max="2824" width="18.7109375" customWidth="1"/>
    <col min="3075" max="3075" width="12.85546875" customWidth="1"/>
    <col min="3077" max="3077" width="16.7109375" customWidth="1"/>
    <col min="3078" max="3078" width="17.7109375" customWidth="1"/>
    <col min="3079" max="3079" width="18.28515625" customWidth="1"/>
    <col min="3080" max="3080" width="18.7109375" customWidth="1"/>
    <col min="3331" max="3331" width="12.85546875" customWidth="1"/>
    <col min="3333" max="3333" width="16.7109375" customWidth="1"/>
    <col min="3334" max="3334" width="17.7109375" customWidth="1"/>
    <col min="3335" max="3335" width="18.28515625" customWidth="1"/>
    <col min="3336" max="3336" width="18.7109375" customWidth="1"/>
    <col min="3587" max="3587" width="12.85546875" customWidth="1"/>
    <col min="3589" max="3589" width="16.7109375" customWidth="1"/>
    <col min="3590" max="3590" width="17.7109375" customWidth="1"/>
    <col min="3591" max="3591" width="18.28515625" customWidth="1"/>
    <col min="3592" max="3592" width="18.7109375" customWidth="1"/>
    <col min="3843" max="3843" width="12.85546875" customWidth="1"/>
    <col min="3845" max="3845" width="16.7109375" customWidth="1"/>
    <col min="3846" max="3846" width="17.7109375" customWidth="1"/>
    <col min="3847" max="3847" width="18.28515625" customWidth="1"/>
    <col min="3848" max="3848" width="18.7109375" customWidth="1"/>
    <col min="4099" max="4099" width="12.85546875" customWidth="1"/>
    <col min="4101" max="4101" width="16.7109375" customWidth="1"/>
    <col min="4102" max="4102" width="17.7109375" customWidth="1"/>
    <col min="4103" max="4103" width="18.28515625" customWidth="1"/>
    <col min="4104" max="4104" width="18.7109375" customWidth="1"/>
    <col min="4355" max="4355" width="12.85546875" customWidth="1"/>
    <col min="4357" max="4357" width="16.7109375" customWidth="1"/>
    <col min="4358" max="4358" width="17.7109375" customWidth="1"/>
    <col min="4359" max="4359" width="18.28515625" customWidth="1"/>
    <col min="4360" max="4360" width="18.7109375" customWidth="1"/>
    <col min="4611" max="4611" width="12.85546875" customWidth="1"/>
    <col min="4613" max="4613" width="16.7109375" customWidth="1"/>
    <col min="4614" max="4614" width="17.7109375" customWidth="1"/>
    <col min="4615" max="4615" width="18.28515625" customWidth="1"/>
    <col min="4616" max="4616" width="18.7109375" customWidth="1"/>
    <col min="4867" max="4867" width="12.85546875" customWidth="1"/>
    <col min="4869" max="4869" width="16.7109375" customWidth="1"/>
    <col min="4870" max="4870" width="17.7109375" customWidth="1"/>
    <col min="4871" max="4871" width="18.28515625" customWidth="1"/>
    <col min="4872" max="4872" width="18.7109375" customWidth="1"/>
    <col min="5123" max="5123" width="12.85546875" customWidth="1"/>
    <col min="5125" max="5125" width="16.7109375" customWidth="1"/>
    <col min="5126" max="5126" width="17.7109375" customWidth="1"/>
    <col min="5127" max="5127" width="18.28515625" customWidth="1"/>
    <col min="5128" max="5128" width="18.7109375" customWidth="1"/>
    <col min="5379" max="5379" width="12.85546875" customWidth="1"/>
    <col min="5381" max="5381" width="16.7109375" customWidth="1"/>
    <col min="5382" max="5382" width="17.7109375" customWidth="1"/>
    <col min="5383" max="5383" width="18.28515625" customWidth="1"/>
    <col min="5384" max="5384" width="18.7109375" customWidth="1"/>
    <col min="5635" max="5635" width="12.85546875" customWidth="1"/>
    <col min="5637" max="5637" width="16.7109375" customWidth="1"/>
    <col min="5638" max="5638" width="17.7109375" customWidth="1"/>
    <col min="5639" max="5639" width="18.28515625" customWidth="1"/>
    <col min="5640" max="5640" width="18.7109375" customWidth="1"/>
    <col min="5891" max="5891" width="12.85546875" customWidth="1"/>
    <col min="5893" max="5893" width="16.7109375" customWidth="1"/>
    <col min="5894" max="5894" width="17.7109375" customWidth="1"/>
    <col min="5895" max="5895" width="18.28515625" customWidth="1"/>
    <col min="5896" max="5896" width="18.7109375" customWidth="1"/>
    <col min="6147" max="6147" width="12.85546875" customWidth="1"/>
    <col min="6149" max="6149" width="16.7109375" customWidth="1"/>
    <col min="6150" max="6150" width="17.7109375" customWidth="1"/>
    <col min="6151" max="6151" width="18.28515625" customWidth="1"/>
    <col min="6152" max="6152" width="18.7109375" customWidth="1"/>
    <col min="6403" max="6403" width="12.85546875" customWidth="1"/>
    <col min="6405" max="6405" width="16.7109375" customWidth="1"/>
    <col min="6406" max="6406" width="17.7109375" customWidth="1"/>
    <col min="6407" max="6407" width="18.28515625" customWidth="1"/>
    <col min="6408" max="6408" width="18.7109375" customWidth="1"/>
    <col min="6659" max="6659" width="12.85546875" customWidth="1"/>
    <col min="6661" max="6661" width="16.7109375" customWidth="1"/>
    <col min="6662" max="6662" width="17.7109375" customWidth="1"/>
    <col min="6663" max="6663" width="18.28515625" customWidth="1"/>
    <col min="6664" max="6664" width="18.7109375" customWidth="1"/>
    <col min="6915" max="6915" width="12.85546875" customWidth="1"/>
    <col min="6917" max="6917" width="16.7109375" customWidth="1"/>
    <col min="6918" max="6918" width="17.7109375" customWidth="1"/>
    <col min="6919" max="6919" width="18.28515625" customWidth="1"/>
    <col min="6920" max="6920" width="18.7109375" customWidth="1"/>
    <col min="7171" max="7171" width="12.85546875" customWidth="1"/>
    <col min="7173" max="7173" width="16.7109375" customWidth="1"/>
    <col min="7174" max="7174" width="17.7109375" customWidth="1"/>
    <col min="7175" max="7175" width="18.28515625" customWidth="1"/>
    <col min="7176" max="7176" width="18.7109375" customWidth="1"/>
    <col min="7427" max="7427" width="12.85546875" customWidth="1"/>
    <col min="7429" max="7429" width="16.7109375" customWidth="1"/>
    <col min="7430" max="7430" width="17.7109375" customWidth="1"/>
    <col min="7431" max="7431" width="18.28515625" customWidth="1"/>
    <col min="7432" max="7432" width="18.7109375" customWidth="1"/>
    <col min="7683" max="7683" width="12.85546875" customWidth="1"/>
    <col min="7685" max="7685" width="16.7109375" customWidth="1"/>
    <col min="7686" max="7686" width="17.7109375" customWidth="1"/>
    <col min="7687" max="7687" width="18.28515625" customWidth="1"/>
    <col min="7688" max="7688" width="18.7109375" customWidth="1"/>
    <col min="7939" max="7939" width="12.85546875" customWidth="1"/>
    <col min="7941" max="7941" width="16.7109375" customWidth="1"/>
    <col min="7942" max="7942" width="17.7109375" customWidth="1"/>
    <col min="7943" max="7943" width="18.28515625" customWidth="1"/>
    <col min="7944" max="7944" width="18.7109375" customWidth="1"/>
    <col min="8195" max="8195" width="12.85546875" customWidth="1"/>
    <col min="8197" max="8197" width="16.7109375" customWidth="1"/>
    <col min="8198" max="8198" width="17.7109375" customWidth="1"/>
    <col min="8199" max="8199" width="18.28515625" customWidth="1"/>
    <col min="8200" max="8200" width="18.7109375" customWidth="1"/>
    <col min="8451" max="8451" width="12.85546875" customWidth="1"/>
    <col min="8453" max="8453" width="16.7109375" customWidth="1"/>
    <col min="8454" max="8454" width="17.7109375" customWidth="1"/>
    <col min="8455" max="8455" width="18.28515625" customWidth="1"/>
    <col min="8456" max="8456" width="18.7109375" customWidth="1"/>
    <col min="8707" max="8707" width="12.85546875" customWidth="1"/>
    <col min="8709" max="8709" width="16.7109375" customWidth="1"/>
    <col min="8710" max="8710" width="17.7109375" customWidth="1"/>
    <col min="8711" max="8711" width="18.28515625" customWidth="1"/>
    <col min="8712" max="8712" width="18.7109375" customWidth="1"/>
    <col min="8963" max="8963" width="12.85546875" customWidth="1"/>
    <col min="8965" max="8965" width="16.7109375" customWidth="1"/>
    <col min="8966" max="8966" width="17.7109375" customWidth="1"/>
    <col min="8967" max="8967" width="18.28515625" customWidth="1"/>
    <col min="8968" max="8968" width="18.7109375" customWidth="1"/>
    <col min="9219" max="9219" width="12.85546875" customWidth="1"/>
    <col min="9221" max="9221" width="16.7109375" customWidth="1"/>
    <col min="9222" max="9222" width="17.7109375" customWidth="1"/>
    <col min="9223" max="9223" width="18.28515625" customWidth="1"/>
    <col min="9224" max="9224" width="18.7109375" customWidth="1"/>
    <col min="9475" max="9475" width="12.85546875" customWidth="1"/>
    <col min="9477" max="9477" width="16.7109375" customWidth="1"/>
    <col min="9478" max="9478" width="17.7109375" customWidth="1"/>
    <col min="9479" max="9479" width="18.28515625" customWidth="1"/>
    <col min="9480" max="9480" width="18.7109375" customWidth="1"/>
    <col min="9731" max="9731" width="12.85546875" customWidth="1"/>
    <col min="9733" max="9733" width="16.7109375" customWidth="1"/>
    <col min="9734" max="9734" width="17.7109375" customWidth="1"/>
    <col min="9735" max="9735" width="18.28515625" customWidth="1"/>
    <col min="9736" max="9736" width="18.7109375" customWidth="1"/>
    <col min="9987" max="9987" width="12.85546875" customWidth="1"/>
    <col min="9989" max="9989" width="16.7109375" customWidth="1"/>
    <col min="9990" max="9990" width="17.7109375" customWidth="1"/>
    <col min="9991" max="9991" width="18.28515625" customWidth="1"/>
    <col min="9992" max="9992" width="18.7109375" customWidth="1"/>
    <col min="10243" max="10243" width="12.85546875" customWidth="1"/>
    <col min="10245" max="10245" width="16.7109375" customWidth="1"/>
    <col min="10246" max="10246" width="17.7109375" customWidth="1"/>
    <col min="10247" max="10247" width="18.28515625" customWidth="1"/>
    <col min="10248" max="10248" width="18.7109375" customWidth="1"/>
    <col min="10499" max="10499" width="12.85546875" customWidth="1"/>
    <col min="10501" max="10501" width="16.7109375" customWidth="1"/>
    <col min="10502" max="10502" width="17.7109375" customWidth="1"/>
    <col min="10503" max="10503" width="18.28515625" customWidth="1"/>
    <col min="10504" max="10504" width="18.7109375" customWidth="1"/>
    <col min="10755" max="10755" width="12.85546875" customWidth="1"/>
    <col min="10757" max="10757" width="16.7109375" customWidth="1"/>
    <col min="10758" max="10758" width="17.7109375" customWidth="1"/>
    <col min="10759" max="10759" width="18.28515625" customWidth="1"/>
    <col min="10760" max="10760" width="18.7109375" customWidth="1"/>
    <col min="11011" max="11011" width="12.85546875" customWidth="1"/>
    <col min="11013" max="11013" width="16.7109375" customWidth="1"/>
    <col min="11014" max="11014" width="17.7109375" customWidth="1"/>
    <col min="11015" max="11015" width="18.28515625" customWidth="1"/>
    <col min="11016" max="11016" width="18.7109375" customWidth="1"/>
    <col min="11267" max="11267" width="12.85546875" customWidth="1"/>
    <col min="11269" max="11269" width="16.7109375" customWidth="1"/>
    <col min="11270" max="11270" width="17.7109375" customWidth="1"/>
    <col min="11271" max="11271" width="18.28515625" customWidth="1"/>
    <col min="11272" max="11272" width="18.7109375" customWidth="1"/>
    <col min="11523" max="11523" width="12.85546875" customWidth="1"/>
    <col min="11525" max="11525" width="16.7109375" customWidth="1"/>
    <col min="11526" max="11526" width="17.7109375" customWidth="1"/>
    <col min="11527" max="11527" width="18.28515625" customWidth="1"/>
    <col min="11528" max="11528" width="18.7109375" customWidth="1"/>
    <col min="11779" max="11779" width="12.85546875" customWidth="1"/>
    <col min="11781" max="11781" width="16.7109375" customWidth="1"/>
    <col min="11782" max="11782" width="17.7109375" customWidth="1"/>
    <col min="11783" max="11783" width="18.28515625" customWidth="1"/>
    <col min="11784" max="11784" width="18.7109375" customWidth="1"/>
    <col min="12035" max="12035" width="12.85546875" customWidth="1"/>
    <col min="12037" max="12037" width="16.7109375" customWidth="1"/>
    <col min="12038" max="12038" width="17.7109375" customWidth="1"/>
    <col min="12039" max="12039" width="18.28515625" customWidth="1"/>
    <col min="12040" max="12040" width="18.7109375" customWidth="1"/>
    <col min="12291" max="12291" width="12.85546875" customWidth="1"/>
    <col min="12293" max="12293" width="16.7109375" customWidth="1"/>
    <col min="12294" max="12294" width="17.7109375" customWidth="1"/>
    <col min="12295" max="12295" width="18.28515625" customWidth="1"/>
    <col min="12296" max="12296" width="18.7109375" customWidth="1"/>
    <col min="12547" max="12547" width="12.85546875" customWidth="1"/>
    <col min="12549" max="12549" width="16.7109375" customWidth="1"/>
    <col min="12550" max="12550" width="17.7109375" customWidth="1"/>
    <col min="12551" max="12551" width="18.28515625" customWidth="1"/>
    <col min="12552" max="12552" width="18.7109375" customWidth="1"/>
    <col min="12803" max="12803" width="12.85546875" customWidth="1"/>
    <col min="12805" max="12805" width="16.7109375" customWidth="1"/>
    <col min="12806" max="12806" width="17.7109375" customWidth="1"/>
    <col min="12807" max="12807" width="18.28515625" customWidth="1"/>
    <col min="12808" max="12808" width="18.7109375" customWidth="1"/>
    <col min="13059" max="13059" width="12.85546875" customWidth="1"/>
    <col min="13061" max="13061" width="16.7109375" customWidth="1"/>
    <col min="13062" max="13062" width="17.7109375" customWidth="1"/>
    <col min="13063" max="13063" width="18.28515625" customWidth="1"/>
    <col min="13064" max="13064" width="18.7109375" customWidth="1"/>
    <col min="13315" max="13315" width="12.85546875" customWidth="1"/>
    <col min="13317" max="13317" width="16.7109375" customWidth="1"/>
    <col min="13318" max="13318" width="17.7109375" customWidth="1"/>
    <col min="13319" max="13319" width="18.28515625" customWidth="1"/>
    <col min="13320" max="13320" width="18.7109375" customWidth="1"/>
    <col min="13571" max="13571" width="12.85546875" customWidth="1"/>
    <col min="13573" max="13573" width="16.7109375" customWidth="1"/>
    <col min="13574" max="13574" width="17.7109375" customWidth="1"/>
    <col min="13575" max="13575" width="18.28515625" customWidth="1"/>
    <col min="13576" max="13576" width="18.7109375" customWidth="1"/>
    <col min="13827" max="13827" width="12.85546875" customWidth="1"/>
    <col min="13829" max="13829" width="16.7109375" customWidth="1"/>
    <col min="13830" max="13830" width="17.7109375" customWidth="1"/>
    <col min="13831" max="13831" width="18.28515625" customWidth="1"/>
    <col min="13832" max="13832" width="18.7109375" customWidth="1"/>
    <col min="14083" max="14083" width="12.85546875" customWidth="1"/>
    <col min="14085" max="14085" width="16.7109375" customWidth="1"/>
    <col min="14086" max="14086" width="17.7109375" customWidth="1"/>
    <col min="14087" max="14087" width="18.28515625" customWidth="1"/>
    <col min="14088" max="14088" width="18.7109375" customWidth="1"/>
    <col min="14339" max="14339" width="12.85546875" customWidth="1"/>
    <col min="14341" max="14341" width="16.7109375" customWidth="1"/>
    <col min="14342" max="14342" width="17.7109375" customWidth="1"/>
    <col min="14343" max="14343" width="18.28515625" customWidth="1"/>
    <col min="14344" max="14344" width="18.7109375" customWidth="1"/>
    <col min="14595" max="14595" width="12.85546875" customWidth="1"/>
    <col min="14597" max="14597" width="16.7109375" customWidth="1"/>
    <col min="14598" max="14598" width="17.7109375" customWidth="1"/>
    <col min="14599" max="14599" width="18.28515625" customWidth="1"/>
    <col min="14600" max="14600" width="18.7109375" customWidth="1"/>
    <col min="14851" max="14851" width="12.85546875" customWidth="1"/>
    <col min="14853" max="14853" width="16.7109375" customWidth="1"/>
    <col min="14854" max="14854" width="17.7109375" customWidth="1"/>
    <col min="14855" max="14855" width="18.28515625" customWidth="1"/>
    <col min="14856" max="14856" width="18.7109375" customWidth="1"/>
    <col min="15107" max="15107" width="12.85546875" customWidth="1"/>
    <col min="15109" max="15109" width="16.7109375" customWidth="1"/>
    <col min="15110" max="15110" width="17.7109375" customWidth="1"/>
    <col min="15111" max="15111" width="18.28515625" customWidth="1"/>
    <col min="15112" max="15112" width="18.7109375" customWidth="1"/>
    <col min="15363" max="15363" width="12.85546875" customWidth="1"/>
    <col min="15365" max="15365" width="16.7109375" customWidth="1"/>
    <col min="15366" max="15366" width="17.7109375" customWidth="1"/>
    <col min="15367" max="15367" width="18.28515625" customWidth="1"/>
    <col min="15368" max="15368" width="18.7109375" customWidth="1"/>
    <col min="15619" max="15619" width="12.85546875" customWidth="1"/>
    <col min="15621" max="15621" width="16.7109375" customWidth="1"/>
    <col min="15622" max="15622" width="17.7109375" customWidth="1"/>
    <col min="15623" max="15623" width="18.28515625" customWidth="1"/>
    <col min="15624" max="15624" width="18.7109375" customWidth="1"/>
    <col min="15875" max="15875" width="12.85546875" customWidth="1"/>
    <col min="15877" max="15877" width="16.7109375" customWidth="1"/>
    <col min="15878" max="15878" width="17.7109375" customWidth="1"/>
    <col min="15879" max="15879" width="18.28515625" customWidth="1"/>
    <col min="15880" max="15880" width="18.7109375" customWidth="1"/>
    <col min="16131" max="16131" width="12.85546875" customWidth="1"/>
    <col min="16133" max="16133" width="16.7109375" customWidth="1"/>
    <col min="16134" max="16134" width="17.7109375" customWidth="1"/>
    <col min="16135" max="16135" width="18.28515625" customWidth="1"/>
    <col min="16136" max="16136" width="18.7109375" customWidth="1"/>
  </cols>
  <sheetData>
    <row r="1" spans="1:9" ht="15.75">
      <c r="A1" s="55" t="s">
        <v>0</v>
      </c>
      <c r="B1" s="55"/>
      <c r="C1" s="55"/>
      <c r="D1" s="55"/>
      <c r="E1" s="55"/>
      <c r="F1" s="55"/>
      <c r="G1" s="55"/>
      <c r="H1" s="55"/>
      <c r="I1" s="1"/>
    </row>
    <row r="2" spans="1:9" ht="15.75">
      <c r="A2" s="56" t="s">
        <v>1</v>
      </c>
      <c r="B2" s="56"/>
      <c r="C2" s="56"/>
      <c r="D2" s="56"/>
      <c r="E2" s="56"/>
      <c r="F2" s="56"/>
      <c r="G2" s="56"/>
      <c r="H2" s="56"/>
      <c r="I2" s="2"/>
    </row>
    <row r="7" spans="1:9" ht="15.75">
      <c r="A7" s="56" t="s">
        <v>2</v>
      </c>
      <c r="B7" s="56"/>
      <c r="C7" s="56"/>
      <c r="D7" s="56"/>
      <c r="E7" s="56"/>
      <c r="F7" s="56"/>
      <c r="G7" s="56"/>
      <c r="H7" s="56"/>
      <c r="I7" s="2"/>
    </row>
    <row r="8" spans="1:9" ht="15.75">
      <c r="A8" s="56" t="s">
        <v>3</v>
      </c>
      <c r="B8" s="56"/>
      <c r="C8" s="56"/>
      <c r="D8" s="56"/>
      <c r="E8" s="56"/>
      <c r="F8" s="56"/>
      <c r="G8" s="56"/>
      <c r="H8" s="56"/>
      <c r="I8" s="2"/>
    </row>
    <row r="9" spans="1:9">
      <c r="A9" s="57" t="s">
        <v>27</v>
      </c>
      <c r="B9" s="57"/>
      <c r="C9" s="57"/>
      <c r="D9" s="57"/>
      <c r="E9" s="57"/>
      <c r="F9" s="57"/>
      <c r="G9" s="57"/>
      <c r="H9" s="57"/>
      <c r="I9" s="3"/>
    </row>
    <row r="11" spans="1:9" ht="15.75" thickBot="1"/>
    <row r="12" spans="1:9">
      <c r="A12" s="58" t="s">
        <v>4</v>
      </c>
      <c r="B12" s="59"/>
      <c r="C12" s="60"/>
      <c r="D12" s="4" t="s">
        <v>5</v>
      </c>
      <c r="E12" s="64" t="s">
        <v>6</v>
      </c>
      <c r="F12" s="64" t="s">
        <v>7</v>
      </c>
      <c r="G12" s="64" t="s">
        <v>8</v>
      </c>
      <c r="H12" s="64" t="s">
        <v>9</v>
      </c>
    </row>
    <row r="13" spans="1:9" ht="15.75" thickBot="1">
      <c r="A13" s="61"/>
      <c r="B13" s="62"/>
      <c r="C13" s="63"/>
      <c r="D13" s="19" t="s">
        <v>10</v>
      </c>
      <c r="E13" s="65"/>
      <c r="F13" s="65"/>
      <c r="G13" s="65"/>
      <c r="H13" s="65"/>
    </row>
    <row r="14" spans="1:9">
      <c r="A14" s="49" t="s">
        <v>11</v>
      </c>
      <c r="B14" s="50"/>
      <c r="C14" s="51"/>
      <c r="D14" s="5">
        <v>6911</v>
      </c>
      <c r="E14" s="6">
        <v>147000000</v>
      </c>
      <c r="F14" s="20">
        <v>48125000</v>
      </c>
      <c r="G14" s="20">
        <v>24445064.100000001</v>
      </c>
      <c r="H14" s="21">
        <f t="shared" ref="H14:H24" si="0">F14-G14</f>
        <v>23679935.899999999</v>
      </c>
    </row>
    <row r="15" spans="1:9">
      <c r="A15" s="38" t="s">
        <v>12</v>
      </c>
      <c r="B15" s="39"/>
      <c r="C15" s="40"/>
      <c r="D15" s="7">
        <v>8911</v>
      </c>
      <c r="E15" s="10">
        <v>5000000</v>
      </c>
      <c r="F15" s="22">
        <v>1250000</v>
      </c>
      <c r="G15" s="22">
        <v>0</v>
      </c>
      <c r="H15" s="23">
        <f t="shared" si="0"/>
        <v>1250000</v>
      </c>
    </row>
    <row r="16" spans="1:9" ht="30" customHeight="1">
      <c r="A16" s="41" t="s">
        <v>28</v>
      </c>
      <c r="B16" s="42"/>
      <c r="C16" s="43"/>
      <c r="D16" s="9" t="s">
        <v>13</v>
      </c>
      <c r="E16" s="24">
        <v>3000000</v>
      </c>
      <c r="F16" s="25">
        <v>750000</v>
      </c>
      <c r="G16" s="25">
        <v>0</v>
      </c>
      <c r="H16" s="26">
        <f t="shared" si="0"/>
        <v>750000</v>
      </c>
    </row>
    <row r="17" spans="1:8">
      <c r="A17" s="38" t="s">
        <v>14</v>
      </c>
      <c r="B17" s="39"/>
      <c r="C17" s="40"/>
      <c r="D17" s="7">
        <v>8915</v>
      </c>
      <c r="E17" s="10">
        <v>400000</v>
      </c>
      <c r="F17" s="22">
        <v>100000</v>
      </c>
      <c r="G17" s="22">
        <v>69353.72</v>
      </c>
      <c r="H17" s="27">
        <f t="shared" si="0"/>
        <v>30646.28</v>
      </c>
    </row>
    <row r="18" spans="1:8" ht="15" customHeight="1">
      <c r="A18" s="41" t="s">
        <v>15</v>
      </c>
      <c r="B18" s="42"/>
      <c r="C18" s="43"/>
      <c r="D18" s="7" t="s">
        <v>16</v>
      </c>
      <c r="E18" s="8">
        <v>97000000</v>
      </c>
      <c r="F18" s="28">
        <v>24250000</v>
      </c>
      <c r="G18" s="28">
        <v>22398977.18</v>
      </c>
      <c r="H18" s="26">
        <f t="shared" si="0"/>
        <v>1851022.8200000003</v>
      </c>
    </row>
    <row r="19" spans="1:8">
      <c r="A19" s="52" t="s">
        <v>17</v>
      </c>
      <c r="B19" s="53"/>
      <c r="C19" s="54"/>
      <c r="D19" s="7">
        <v>8919</v>
      </c>
      <c r="E19" s="8">
        <v>1500000</v>
      </c>
      <c r="F19" s="28">
        <v>375000</v>
      </c>
      <c r="G19" s="28">
        <v>0</v>
      </c>
      <c r="H19" s="26">
        <f t="shared" si="0"/>
        <v>375000</v>
      </c>
    </row>
    <row r="20" spans="1:8">
      <c r="A20" s="38" t="s">
        <v>18</v>
      </c>
      <c r="B20" s="39"/>
      <c r="C20" s="40"/>
      <c r="D20" s="7" t="s">
        <v>19</v>
      </c>
      <c r="E20" s="8">
        <v>5100000</v>
      </c>
      <c r="F20" s="28">
        <v>5100000</v>
      </c>
      <c r="G20" s="28">
        <v>5094500</v>
      </c>
      <c r="H20" s="26">
        <f t="shared" si="0"/>
        <v>5500</v>
      </c>
    </row>
    <row r="21" spans="1:8">
      <c r="A21" s="38" t="s">
        <v>20</v>
      </c>
      <c r="B21" s="39"/>
      <c r="C21" s="40"/>
      <c r="D21" s="11" t="s">
        <v>16</v>
      </c>
      <c r="E21" s="12">
        <v>4000000</v>
      </c>
      <c r="F21" s="28">
        <v>1000000</v>
      </c>
      <c r="G21" s="28">
        <v>0</v>
      </c>
      <c r="H21" s="26">
        <f t="shared" si="0"/>
        <v>1000000</v>
      </c>
    </row>
    <row r="22" spans="1:8" s="33" customFormat="1" ht="30" customHeight="1">
      <c r="A22" s="41" t="s">
        <v>29</v>
      </c>
      <c r="B22" s="42"/>
      <c r="C22" s="43"/>
      <c r="D22" s="29" t="s">
        <v>21</v>
      </c>
      <c r="E22" s="30">
        <v>230000000</v>
      </c>
      <c r="F22" s="31">
        <v>57500000</v>
      </c>
      <c r="G22" s="31">
        <v>54641690.600000001</v>
      </c>
      <c r="H22" s="32">
        <f t="shared" si="0"/>
        <v>2858309.3999999985</v>
      </c>
    </row>
    <row r="23" spans="1:8" s="33" customFormat="1" ht="30" customHeight="1">
      <c r="A23" s="44" t="s">
        <v>30</v>
      </c>
      <c r="B23" s="45"/>
      <c r="C23" s="46"/>
      <c r="D23" s="29">
        <v>3917</v>
      </c>
      <c r="E23" s="30">
        <v>24000000</v>
      </c>
      <c r="F23" s="31">
        <v>24000000</v>
      </c>
      <c r="G23" s="31">
        <v>19784741.41</v>
      </c>
      <c r="H23" s="32">
        <f t="shared" si="0"/>
        <v>4215258.59</v>
      </c>
    </row>
    <row r="24" spans="1:8" s="33" customFormat="1" ht="30" customHeight="1">
      <c r="A24" s="44" t="s">
        <v>31</v>
      </c>
      <c r="B24" s="45"/>
      <c r="C24" s="46"/>
      <c r="D24" s="29" t="s">
        <v>22</v>
      </c>
      <c r="E24" s="30">
        <v>4500000</v>
      </c>
      <c r="F24" s="31">
        <v>2250000</v>
      </c>
      <c r="G24" s="31">
        <v>721267.01</v>
      </c>
      <c r="H24" s="32">
        <f t="shared" si="0"/>
        <v>1528732.99</v>
      </c>
    </row>
    <row r="25" spans="1:8" ht="16.5" thickBot="1">
      <c r="A25" s="47" t="s">
        <v>23</v>
      </c>
      <c r="B25" s="48"/>
      <c r="C25" s="48"/>
      <c r="D25" s="34"/>
      <c r="E25" s="35">
        <f>SUM(E14:E24)</f>
        <v>521500000</v>
      </c>
      <c r="F25" s="36">
        <f>SUM(F14:F24)</f>
        <v>164700000</v>
      </c>
      <c r="G25" s="36">
        <f>SUM(G14:G24)</f>
        <v>127155594.02</v>
      </c>
      <c r="H25" s="37">
        <f>SUM(H14:H24)</f>
        <v>37544405.979999997</v>
      </c>
    </row>
    <row r="32" spans="1:8" ht="15.75">
      <c r="G32" s="13" t="s">
        <v>24</v>
      </c>
    </row>
    <row r="35" spans="7:7" ht="15.75">
      <c r="G35" s="14" t="s">
        <v>25</v>
      </c>
    </row>
    <row r="36" spans="7:7" ht="15.75">
      <c r="G36" s="15" t="s">
        <v>26</v>
      </c>
    </row>
  </sheetData>
  <mergeCells count="22">
    <mergeCell ref="A12:C13"/>
    <mergeCell ref="E12:E13"/>
    <mergeCell ref="F12:F13"/>
    <mergeCell ref="G12:G13"/>
    <mergeCell ref="H12:H13"/>
    <mergeCell ref="A1:H1"/>
    <mergeCell ref="A2:H2"/>
    <mergeCell ref="A7:H7"/>
    <mergeCell ref="A8:H8"/>
    <mergeCell ref="A9:H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" right="0" top="0.75" bottom="0.75" header="0.3" footer="0.3"/>
  <pageSetup paperSize="11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Q18" sqref="Q18"/>
    </sheetView>
  </sheetViews>
  <sheetFormatPr defaultRowHeight="15.75"/>
  <cols>
    <col min="1" max="1" width="4.140625" style="67" customWidth="1"/>
    <col min="2" max="2" width="4" style="67" customWidth="1"/>
    <col min="3" max="7" width="9.140625" style="67"/>
    <col min="8" max="8" width="4.42578125" style="67" customWidth="1"/>
    <col min="9" max="9" width="18.85546875" style="67" customWidth="1"/>
    <col min="10" max="10" width="18.7109375" style="67" bestFit="1" customWidth="1"/>
    <col min="11" max="16384" width="9.140625" style="67"/>
  </cols>
  <sheetData>
    <row r="1" spans="1:10" ht="18.7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8.75">
      <c r="A3" s="66" t="s">
        <v>34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.75">
      <c r="A4" s="66" t="s">
        <v>35</v>
      </c>
      <c r="B4" s="66"/>
      <c r="C4" s="66"/>
      <c r="D4" s="66"/>
      <c r="E4" s="66"/>
      <c r="F4" s="66"/>
      <c r="G4" s="66"/>
      <c r="H4" s="66"/>
      <c r="I4" s="66"/>
      <c r="J4" s="66"/>
    </row>
    <row r="7" spans="1:10">
      <c r="A7" s="67" t="s">
        <v>36</v>
      </c>
    </row>
    <row r="8" spans="1:10">
      <c r="B8" s="67" t="s">
        <v>37</v>
      </c>
    </row>
    <row r="9" spans="1:10">
      <c r="C9" s="67" t="s">
        <v>38</v>
      </c>
      <c r="I9" s="67">
        <f>56432804.42+[1]feb!I9+[1]mar!I9</f>
        <v>157771073.47</v>
      </c>
    </row>
    <row r="10" spans="1:10">
      <c r="C10" s="67" t="s">
        <v>39</v>
      </c>
      <c r="I10" s="67">
        <f>142498077+[1]feb!I10+[1]mar!I10</f>
        <v>427494232</v>
      </c>
    </row>
    <row r="11" spans="1:10">
      <c r="C11" s="67" t="s">
        <v>40</v>
      </c>
      <c r="I11" s="67">
        <f>21078651.76+[1]feb!I11+[1]mar!I11</f>
        <v>68092855.560000002</v>
      </c>
    </row>
    <row r="12" spans="1:10">
      <c r="C12" s="67" t="s">
        <v>41</v>
      </c>
      <c r="I12" s="67">
        <f>1528857.84+[1]feb!I12+[1]mar!I12</f>
        <v>4010513.01</v>
      </c>
    </row>
    <row r="13" spans="1:10">
      <c r="C13" s="67" t="s">
        <v>42</v>
      </c>
      <c r="I13" s="67">
        <v>55985.55</v>
      </c>
    </row>
    <row r="14" spans="1:10">
      <c r="C14" s="67" t="s">
        <v>43</v>
      </c>
      <c r="I14" s="68">
        <f>25825610.3+[1]feb!I14+[1]mar!I13</f>
        <v>35069675.630000003</v>
      </c>
    </row>
    <row r="15" spans="1:10">
      <c r="C15" s="67" t="s">
        <v>44</v>
      </c>
      <c r="I15" s="67">
        <f>SUM(I9:I14)</f>
        <v>692494335.21999991</v>
      </c>
    </row>
    <row r="16" spans="1:10">
      <c r="B16" s="67" t="s">
        <v>45</v>
      </c>
    </row>
    <row r="17" spans="1:10">
      <c r="C17" s="67" t="s">
        <v>46</v>
      </c>
    </row>
    <row r="18" spans="1:10">
      <c r="C18" s="67" t="s">
        <v>47</v>
      </c>
      <c r="I18" s="67">
        <f>160623958.76+[1]feb!I18+[1]mar!I17</f>
        <v>382813560.84000003</v>
      </c>
    </row>
    <row r="19" spans="1:10">
      <c r="C19" s="67" t="s">
        <v>48</v>
      </c>
      <c r="I19" s="67">
        <f>47650171.69+[1]feb!I19+[1]mar!I18</f>
        <v>201858190.93000001</v>
      </c>
    </row>
    <row r="20" spans="1:10">
      <c r="C20" s="67" t="s">
        <v>49</v>
      </c>
      <c r="I20" s="68">
        <f>4297100.04+[1]mar!I19</f>
        <v>15761939.43</v>
      </c>
    </row>
    <row r="21" spans="1:10">
      <c r="C21" s="67" t="s">
        <v>50</v>
      </c>
      <c r="I21" s="67">
        <f>SUM(I18:I20)</f>
        <v>600433691.19999993</v>
      </c>
    </row>
    <row r="22" spans="1:10">
      <c r="B22" s="67" t="s">
        <v>51</v>
      </c>
      <c r="J22" s="67">
        <f>I15-I21</f>
        <v>92060644.019999981</v>
      </c>
    </row>
    <row r="23" spans="1:10">
      <c r="A23" s="67" t="s">
        <v>52</v>
      </c>
    </row>
    <row r="24" spans="1:10">
      <c r="B24" s="67" t="s">
        <v>37</v>
      </c>
    </row>
    <row r="25" spans="1:10">
      <c r="C25" s="67" t="s">
        <v>53</v>
      </c>
      <c r="I25" s="67">
        <f>491330+[1]feb!I25+[1]mar!I25</f>
        <v>1620160</v>
      </c>
    </row>
    <row r="26" spans="1:10">
      <c r="C26" s="67" t="s">
        <v>54</v>
      </c>
      <c r="I26" s="68">
        <f>5201+[1]mar!I24</f>
        <v>7651</v>
      </c>
    </row>
    <row r="27" spans="1:10">
      <c r="C27" s="67" t="s">
        <v>44</v>
      </c>
      <c r="I27" s="67">
        <f>SUM(I25:I26)</f>
        <v>1627811</v>
      </c>
    </row>
    <row r="28" spans="1:10">
      <c r="B28" s="67" t="s">
        <v>45</v>
      </c>
    </row>
    <row r="29" spans="1:10">
      <c r="C29" s="67" t="s">
        <v>55</v>
      </c>
      <c r="I29" s="68">
        <f>7767932.55+[1]feb!I28+[1]mar!I28</f>
        <v>57035644.140000001</v>
      </c>
    </row>
    <row r="30" spans="1:10">
      <c r="C30" s="67" t="s">
        <v>50</v>
      </c>
      <c r="I30" s="69">
        <f>I29</f>
        <v>57035644.140000001</v>
      </c>
    </row>
    <row r="31" spans="1:10">
      <c r="B31" s="67" t="s">
        <v>56</v>
      </c>
      <c r="J31" s="67">
        <f>I27-I30</f>
        <v>-55407833.140000001</v>
      </c>
    </row>
    <row r="32" spans="1:10">
      <c r="A32" s="67" t="s">
        <v>57</v>
      </c>
    </row>
    <row r="33" spans="1:10">
      <c r="B33" s="67" t="s">
        <v>45</v>
      </c>
    </row>
    <row r="34" spans="1:10">
      <c r="C34" s="67" t="s">
        <v>58</v>
      </c>
      <c r="I34" s="68">
        <f>9542916.35+[1]mar!I36</f>
        <v>38879751.170000002</v>
      </c>
    </row>
    <row r="35" spans="1:10">
      <c r="C35" s="67" t="s">
        <v>50</v>
      </c>
      <c r="I35" s="67">
        <f>I34</f>
        <v>38879751.170000002</v>
      </c>
    </row>
    <row r="36" spans="1:10">
      <c r="B36" s="67" t="s">
        <v>59</v>
      </c>
      <c r="J36" s="68">
        <f>-I35</f>
        <v>-38879751.170000002</v>
      </c>
    </row>
    <row r="37" spans="1:10">
      <c r="A37" s="67" t="s">
        <v>60</v>
      </c>
      <c r="J37" s="67">
        <f>SUM(J22:J36)</f>
        <v>-2226940.2900000215</v>
      </c>
    </row>
    <row r="38" spans="1:10">
      <c r="A38" s="67" t="s">
        <v>61</v>
      </c>
      <c r="J38" s="68">
        <v>1158989929.96</v>
      </c>
    </row>
    <row r="39" spans="1:10" s="70" customFormat="1" ht="16.5" thickBot="1">
      <c r="A39" s="70" t="s">
        <v>62</v>
      </c>
      <c r="J39" s="71">
        <f>J37+J38</f>
        <v>1156762989.6700001</v>
      </c>
    </row>
    <row r="40" spans="1:10" ht="16.5" thickTop="1"/>
    <row r="42" spans="1:10">
      <c r="I42" s="67" t="s">
        <v>63</v>
      </c>
    </row>
    <row r="46" spans="1:10">
      <c r="I46" s="70" t="s">
        <v>25</v>
      </c>
    </row>
    <row r="47" spans="1:10">
      <c r="I47" s="67" t="s">
        <v>26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L19" sqref="L19"/>
    </sheetView>
  </sheetViews>
  <sheetFormatPr defaultRowHeight="14.25"/>
  <cols>
    <col min="1" max="5" width="9.140625" style="73"/>
    <col min="6" max="6" width="14.140625" style="73" customWidth="1"/>
    <col min="7" max="7" width="18.140625" style="76" customWidth="1"/>
    <col min="8" max="8" width="1.42578125" style="73" customWidth="1"/>
    <col min="9" max="9" width="21.42578125" style="76" customWidth="1"/>
    <col min="10" max="10" width="16.85546875" style="73" bestFit="1" customWidth="1"/>
    <col min="11" max="261" width="9.140625" style="73"/>
    <col min="262" max="262" width="14.140625" style="73" customWidth="1"/>
    <col min="263" max="263" width="18.140625" style="73" customWidth="1"/>
    <col min="264" max="264" width="1.42578125" style="73" customWidth="1"/>
    <col min="265" max="265" width="21.42578125" style="73" customWidth="1"/>
    <col min="266" max="266" width="16.85546875" style="73" bestFit="1" customWidth="1"/>
    <col min="267" max="517" width="9.140625" style="73"/>
    <col min="518" max="518" width="14.140625" style="73" customWidth="1"/>
    <col min="519" max="519" width="18.140625" style="73" customWidth="1"/>
    <col min="520" max="520" width="1.42578125" style="73" customWidth="1"/>
    <col min="521" max="521" width="21.42578125" style="73" customWidth="1"/>
    <col min="522" max="522" width="16.85546875" style="73" bestFit="1" customWidth="1"/>
    <col min="523" max="773" width="9.140625" style="73"/>
    <col min="774" max="774" width="14.140625" style="73" customWidth="1"/>
    <col min="775" max="775" width="18.140625" style="73" customWidth="1"/>
    <col min="776" max="776" width="1.42578125" style="73" customWidth="1"/>
    <col min="777" max="777" width="21.42578125" style="73" customWidth="1"/>
    <col min="778" max="778" width="16.85546875" style="73" bestFit="1" customWidth="1"/>
    <col min="779" max="1029" width="9.140625" style="73"/>
    <col min="1030" max="1030" width="14.140625" style="73" customWidth="1"/>
    <col min="1031" max="1031" width="18.140625" style="73" customWidth="1"/>
    <col min="1032" max="1032" width="1.42578125" style="73" customWidth="1"/>
    <col min="1033" max="1033" width="21.42578125" style="73" customWidth="1"/>
    <col min="1034" max="1034" width="16.85546875" style="73" bestFit="1" customWidth="1"/>
    <col min="1035" max="1285" width="9.140625" style="73"/>
    <col min="1286" max="1286" width="14.140625" style="73" customWidth="1"/>
    <col min="1287" max="1287" width="18.140625" style="73" customWidth="1"/>
    <col min="1288" max="1288" width="1.42578125" style="73" customWidth="1"/>
    <col min="1289" max="1289" width="21.42578125" style="73" customWidth="1"/>
    <col min="1290" max="1290" width="16.85546875" style="73" bestFit="1" customWidth="1"/>
    <col min="1291" max="1541" width="9.140625" style="73"/>
    <col min="1542" max="1542" width="14.140625" style="73" customWidth="1"/>
    <col min="1543" max="1543" width="18.140625" style="73" customWidth="1"/>
    <col min="1544" max="1544" width="1.42578125" style="73" customWidth="1"/>
    <col min="1545" max="1545" width="21.42578125" style="73" customWidth="1"/>
    <col min="1546" max="1546" width="16.85546875" style="73" bestFit="1" customWidth="1"/>
    <col min="1547" max="1797" width="9.140625" style="73"/>
    <col min="1798" max="1798" width="14.140625" style="73" customWidth="1"/>
    <col min="1799" max="1799" width="18.140625" style="73" customWidth="1"/>
    <col min="1800" max="1800" width="1.42578125" style="73" customWidth="1"/>
    <col min="1801" max="1801" width="21.42578125" style="73" customWidth="1"/>
    <col min="1802" max="1802" width="16.85546875" style="73" bestFit="1" customWidth="1"/>
    <col min="1803" max="2053" width="9.140625" style="73"/>
    <col min="2054" max="2054" width="14.140625" style="73" customWidth="1"/>
    <col min="2055" max="2055" width="18.140625" style="73" customWidth="1"/>
    <col min="2056" max="2056" width="1.42578125" style="73" customWidth="1"/>
    <col min="2057" max="2057" width="21.42578125" style="73" customWidth="1"/>
    <col min="2058" max="2058" width="16.85546875" style="73" bestFit="1" customWidth="1"/>
    <col min="2059" max="2309" width="9.140625" style="73"/>
    <col min="2310" max="2310" width="14.140625" style="73" customWidth="1"/>
    <col min="2311" max="2311" width="18.140625" style="73" customWidth="1"/>
    <col min="2312" max="2312" width="1.42578125" style="73" customWidth="1"/>
    <col min="2313" max="2313" width="21.42578125" style="73" customWidth="1"/>
    <col min="2314" max="2314" width="16.85546875" style="73" bestFit="1" customWidth="1"/>
    <col min="2315" max="2565" width="9.140625" style="73"/>
    <col min="2566" max="2566" width="14.140625" style="73" customWidth="1"/>
    <col min="2567" max="2567" width="18.140625" style="73" customWidth="1"/>
    <col min="2568" max="2568" width="1.42578125" style="73" customWidth="1"/>
    <col min="2569" max="2569" width="21.42578125" style="73" customWidth="1"/>
    <col min="2570" max="2570" width="16.85546875" style="73" bestFit="1" customWidth="1"/>
    <col min="2571" max="2821" width="9.140625" style="73"/>
    <col min="2822" max="2822" width="14.140625" style="73" customWidth="1"/>
    <col min="2823" max="2823" width="18.140625" style="73" customWidth="1"/>
    <col min="2824" max="2824" width="1.42578125" style="73" customWidth="1"/>
    <col min="2825" max="2825" width="21.42578125" style="73" customWidth="1"/>
    <col min="2826" max="2826" width="16.85546875" style="73" bestFit="1" customWidth="1"/>
    <col min="2827" max="3077" width="9.140625" style="73"/>
    <col min="3078" max="3078" width="14.140625" style="73" customWidth="1"/>
    <col min="3079" max="3079" width="18.140625" style="73" customWidth="1"/>
    <col min="3080" max="3080" width="1.42578125" style="73" customWidth="1"/>
    <col min="3081" max="3081" width="21.42578125" style="73" customWidth="1"/>
    <col min="3082" max="3082" width="16.85546875" style="73" bestFit="1" customWidth="1"/>
    <col min="3083" max="3333" width="9.140625" style="73"/>
    <col min="3334" max="3334" width="14.140625" style="73" customWidth="1"/>
    <col min="3335" max="3335" width="18.140625" style="73" customWidth="1"/>
    <col min="3336" max="3336" width="1.42578125" style="73" customWidth="1"/>
    <col min="3337" max="3337" width="21.42578125" style="73" customWidth="1"/>
    <col min="3338" max="3338" width="16.85546875" style="73" bestFit="1" customWidth="1"/>
    <col min="3339" max="3589" width="9.140625" style="73"/>
    <col min="3590" max="3590" width="14.140625" style="73" customWidth="1"/>
    <col min="3591" max="3591" width="18.140625" style="73" customWidth="1"/>
    <col min="3592" max="3592" width="1.42578125" style="73" customWidth="1"/>
    <col min="3593" max="3593" width="21.42578125" style="73" customWidth="1"/>
    <col min="3594" max="3594" width="16.85546875" style="73" bestFit="1" customWidth="1"/>
    <col min="3595" max="3845" width="9.140625" style="73"/>
    <col min="3846" max="3846" width="14.140625" style="73" customWidth="1"/>
    <col min="3847" max="3847" width="18.140625" style="73" customWidth="1"/>
    <col min="3848" max="3848" width="1.42578125" style="73" customWidth="1"/>
    <col min="3849" max="3849" width="21.42578125" style="73" customWidth="1"/>
    <col min="3850" max="3850" width="16.85546875" style="73" bestFit="1" customWidth="1"/>
    <col min="3851" max="4101" width="9.140625" style="73"/>
    <col min="4102" max="4102" width="14.140625" style="73" customWidth="1"/>
    <col min="4103" max="4103" width="18.140625" style="73" customWidth="1"/>
    <col min="4104" max="4104" width="1.42578125" style="73" customWidth="1"/>
    <col min="4105" max="4105" width="21.42578125" style="73" customWidth="1"/>
    <col min="4106" max="4106" width="16.85546875" style="73" bestFit="1" customWidth="1"/>
    <col min="4107" max="4357" width="9.140625" style="73"/>
    <col min="4358" max="4358" width="14.140625" style="73" customWidth="1"/>
    <col min="4359" max="4359" width="18.140625" style="73" customWidth="1"/>
    <col min="4360" max="4360" width="1.42578125" style="73" customWidth="1"/>
    <col min="4361" max="4361" width="21.42578125" style="73" customWidth="1"/>
    <col min="4362" max="4362" width="16.85546875" style="73" bestFit="1" customWidth="1"/>
    <col min="4363" max="4613" width="9.140625" style="73"/>
    <col min="4614" max="4614" width="14.140625" style="73" customWidth="1"/>
    <col min="4615" max="4615" width="18.140625" style="73" customWidth="1"/>
    <col min="4616" max="4616" width="1.42578125" style="73" customWidth="1"/>
    <col min="4617" max="4617" width="21.42578125" style="73" customWidth="1"/>
    <col min="4618" max="4618" width="16.85546875" style="73" bestFit="1" customWidth="1"/>
    <col min="4619" max="4869" width="9.140625" style="73"/>
    <col min="4870" max="4870" width="14.140625" style="73" customWidth="1"/>
    <col min="4871" max="4871" width="18.140625" style="73" customWidth="1"/>
    <col min="4872" max="4872" width="1.42578125" style="73" customWidth="1"/>
    <col min="4873" max="4873" width="21.42578125" style="73" customWidth="1"/>
    <col min="4874" max="4874" width="16.85546875" style="73" bestFit="1" customWidth="1"/>
    <col min="4875" max="5125" width="9.140625" style="73"/>
    <col min="5126" max="5126" width="14.140625" style="73" customWidth="1"/>
    <col min="5127" max="5127" width="18.140625" style="73" customWidth="1"/>
    <col min="5128" max="5128" width="1.42578125" style="73" customWidth="1"/>
    <col min="5129" max="5129" width="21.42578125" style="73" customWidth="1"/>
    <col min="5130" max="5130" width="16.85546875" style="73" bestFit="1" customWidth="1"/>
    <col min="5131" max="5381" width="9.140625" style="73"/>
    <col min="5382" max="5382" width="14.140625" style="73" customWidth="1"/>
    <col min="5383" max="5383" width="18.140625" style="73" customWidth="1"/>
    <col min="5384" max="5384" width="1.42578125" style="73" customWidth="1"/>
    <col min="5385" max="5385" width="21.42578125" style="73" customWidth="1"/>
    <col min="5386" max="5386" width="16.85546875" style="73" bestFit="1" customWidth="1"/>
    <col min="5387" max="5637" width="9.140625" style="73"/>
    <col min="5638" max="5638" width="14.140625" style="73" customWidth="1"/>
    <col min="5639" max="5639" width="18.140625" style="73" customWidth="1"/>
    <col min="5640" max="5640" width="1.42578125" style="73" customWidth="1"/>
    <col min="5641" max="5641" width="21.42578125" style="73" customWidth="1"/>
    <col min="5642" max="5642" width="16.85546875" style="73" bestFit="1" customWidth="1"/>
    <col min="5643" max="5893" width="9.140625" style="73"/>
    <col min="5894" max="5894" width="14.140625" style="73" customWidth="1"/>
    <col min="5895" max="5895" width="18.140625" style="73" customWidth="1"/>
    <col min="5896" max="5896" width="1.42578125" style="73" customWidth="1"/>
    <col min="5897" max="5897" width="21.42578125" style="73" customWidth="1"/>
    <col min="5898" max="5898" width="16.85546875" style="73" bestFit="1" customWidth="1"/>
    <col min="5899" max="6149" width="9.140625" style="73"/>
    <col min="6150" max="6150" width="14.140625" style="73" customWidth="1"/>
    <col min="6151" max="6151" width="18.140625" style="73" customWidth="1"/>
    <col min="6152" max="6152" width="1.42578125" style="73" customWidth="1"/>
    <col min="6153" max="6153" width="21.42578125" style="73" customWidth="1"/>
    <col min="6154" max="6154" width="16.85546875" style="73" bestFit="1" customWidth="1"/>
    <col min="6155" max="6405" width="9.140625" style="73"/>
    <col min="6406" max="6406" width="14.140625" style="73" customWidth="1"/>
    <col min="6407" max="6407" width="18.140625" style="73" customWidth="1"/>
    <col min="6408" max="6408" width="1.42578125" style="73" customWidth="1"/>
    <col min="6409" max="6409" width="21.42578125" style="73" customWidth="1"/>
    <col min="6410" max="6410" width="16.85546875" style="73" bestFit="1" customWidth="1"/>
    <col min="6411" max="6661" width="9.140625" style="73"/>
    <col min="6662" max="6662" width="14.140625" style="73" customWidth="1"/>
    <col min="6663" max="6663" width="18.140625" style="73" customWidth="1"/>
    <col min="6664" max="6664" width="1.42578125" style="73" customWidth="1"/>
    <col min="6665" max="6665" width="21.42578125" style="73" customWidth="1"/>
    <col min="6666" max="6666" width="16.85546875" style="73" bestFit="1" customWidth="1"/>
    <col min="6667" max="6917" width="9.140625" style="73"/>
    <col min="6918" max="6918" width="14.140625" style="73" customWidth="1"/>
    <col min="6919" max="6919" width="18.140625" style="73" customWidth="1"/>
    <col min="6920" max="6920" width="1.42578125" style="73" customWidth="1"/>
    <col min="6921" max="6921" width="21.42578125" style="73" customWidth="1"/>
    <col min="6922" max="6922" width="16.85546875" style="73" bestFit="1" customWidth="1"/>
    <col min="6923" max="7173" width="9.140625" style="73"/>
    <col min="7174" max="7174" width="14.140625" style="73" customWidth="1"/>
    <col min="7175" max="7175" width="18.140625" style="73" customWidth="1"/>
    <col min="7176" max="7176" width="1.42578125" style="73" customWidth="1"/>
    <col min="7177" max="7177" width="21.42578125" style="73" customWidth="1"/>
    <col min="7178" max="7178" width="16.85546875" style="73" bestFit="1" customWidth="1"/>
    <col min="7179" max="7429" width="9.140625" style="73"/>
    <col min="7430" max="7430" width="14.140625" style="73" customWidth="1"/>
    <col min="7431" max="7431" width="18.140625" style="73" customWidth="1"/>
    <col min="7432" max="7432" width="1.42578125" style="73" customWidth="1"/>
    <col min="7433" max="7433" width="21.42578125" style="73" customWidth="1"/>
    <col min="7434" max="7434" width="16.85546875" style="73" bestFit="1" customWidth="1"/>
    <col min="7435" max="7685" width="9.140625" style="73"/>
    <col min="7686" max="7686" width="14.140625" style="73" customWidth="1"/>
    <col min="7687" max="7687" width="18.140625" style="73" customWidth="1"/>
    <col min="7688" max="7688" width="1.42578125" style="73" customWidth="1"/>
    <col min="7689" max="7689" width="21.42578125" style="73" customWidth="1"/>
    <col min="7690" max="7690" width="16.85546875" style="73" bestFit="1" customWidth="1"/>
    <col min="7691" max="7941" width="9.140625" style="73"/>
    <col min="7942" max="7942" width="14.140625" style="73" customWidth="1"/>
    <col min="7943" max="7943" width="18.140625" style="73" customWidth="1"/>
    <col min="7944" max="7944" width="1.42578125" style="73" customWidth="1"/>
    <col min="7945" max="7945" width="21.42578125" style="73" customWidth="1"/>
    <col min="7946" max="7946" width="16.85546875" style="73" bestFit="1" customWidth="1"/>
    <col min="7947" max="8197" width="9.140625" style="73"/>
    <col min="8198" max="8198" width="14.140625" style="73" customWidth="1"/>
    <col min="8199" max="8199" width="18.140625" style="73" customWidth="1"/>
    <col min="8200" max="8200" width="1.42578125" style="73" customWidth="1"/>
    <col min="8201" max="8201" width="21.42578125" style="73" customWidth="1"/>
    <col min="8202" max="8202" width="16.85546875" style="73" bestFit="1" customWidth="1"/>
    <col min="8203" max="8453" width="9.140625" style="73"/>
    <col min="8454" max="8454" width="14.140625" style="73" customWidth="1"/>
    <col min="8455" max="8455" width="18.140625" style="73" customWidth="1"/>
    <col min="8456" max="8456" width="1.42578125" style="73" customWidth="1"/>
    <col min="8457" max="8457" width="21.42578125" style="73" customWidth="1"/>
    <col min="8458" max="8458" width="16.85546875" style="73" bestFit="1" customWidth="1"/>
    <col min="8459" max="8709" width="9.140625" style="73"/>
    <col min="8710" max="8710" width="14.140625" style="73" customWidth="1"/>
    <col min="8711" max="8711" width="18.140625" style="73" customWidth="1"/>
    <col min="8712" max="8712" width="1.42578125" style="73" customWidth="1"/>
    <col min="8713" max="8713" width="21.42578125" style="73" customWidth="1"/>
    <col min="8714" max="8714" width="16.85546875" style="73" bestFit="1" customWidth="1"/>
    <col min="8715" max="8965" width="9.140625" style="73"/>
    <col min="8966" max="8966" width="14.140625" style="73" customWidth="1"/>
    <col min="8967" max="8967" width="18.140625" style="73" customWidth="1"/>
    <col min="8968" max="8968" width="1.42578125" style="73" customWidth="1"/>
    <col min="8969" max="8969" width="21.42578125" style="73" customWidth="1"/>
    <col min="8970" max="8970" width="16.85546875" style="73" bestFit="1" customWidth="1"/>
    <col min="8971" max="9221" width="9.140625" style="73"/>
    <col min="9222" max="9222" width="14.140625" style="73" customWidth="1"/>
    <col min="9223" max="9223" width="18.140625" style="73" customWidth="1"/>
    <col min="9224" max="9224" width="1.42578125" style="73" customWidth="1"/>
    <col min="9225" max="9225" width="21.42578125" style="73" customWidth="1"/>
    <col min="9226" max="9226" width="16.85546875" style="73" bestFit="1" customWidth="1"/>
    <col min="9227" max="9477" width="9.140625" style="73"/>
    <col min="9478" max="9478" width="14.140625" style="73" customWidth="1"/>
    <col min="9479" max="9479" width="18.140625" style="73" customWidth="1"/>
    <col min="9480" max="9480" width="1.42578125" style="73" customWidth="1"/>
    <col min="9481" max="9481" width="21.42578125" style="73" customWidth="1"/>
    <col min="9482" max="9482" width="16.85546875" style="73" bestFit="1" customWidth="1"/>
    <col min="9483" max="9733" width="9.140625" style="73"/>
    <col min="9734" max="9734" width="14.140625" style="73" customWidth="1"/>
    <col min="9735" max="9735" width="18.140625" style="73" customWidth="1"/>
    <col min="9736" max="9736" width="1.42578125" style="73" customWidth="1"/>
    <col min="9737" max="9737" width="21.42578125" style="73" customWidth="1"/>
    <col min="9738" max="9738" width="16.85546875" style="73" bestFit="1" customWidth="1"/>
    <col min="9739" max="9989" width="9.140625" style="73"/>
    <col min="9990" max="9990" width="14.140625" style="73" customWidth="1"/>
    <col min="9991" max="9991" width="18.140625" style="73" customWidth="1"/>
    <col min="9992" max="9992" width="1.42578125" style="73" customWidth="1"/>
    <col min="9993" max="9993" width="21.42578125" style="73" customWidth="1"/>
    <col min="9994" max="9994" width="16.85546875" style="73" bestFit="1" customWidth="1"/>
    <col min="9995" max="10245" width="9.140625" style="73"/>
    <col min="10246" max="10246" width="14.140625" style="73" customWidth="1"/>
    <col min="10247" max="10247" width="18.140625" style="73" customWidth="1"/>
    <col min="10248" max="10248" width="1.42578125" style="73" customWidth="1"/>
    <col min="10249" max="10249" width="21.42578125" style="73" customWidth="1"/>
    <col min="10250" max="10250" width="16.85546875" style="73" bestFit="1" customWidth="1"/>
    <col min="10251" max="10501" width="9.140625" style="73"/>
    <col min="10502" max="10502" width="14.140625" style="73" customWidth="1"/>
    <col min="10503" max="10503" width="18.140625" style="73" customWidth="1"/>
    <col min="10504" max="10504" width="1.42578125" style="73" customWidth="1"/>
    <col min="10505" max="10505" width="21.42578125" style="73" customWidth="1"/>
    <col min="10506" max="10506" width="16.85546875" style="73" bestFit="1" customWidth="1"/>
    <col min="10507" max="10757" width="9.140625" style="73"/>
    <col min="10758" max="10758" width="14.140625" style="73" customWidth="1"/>
    <col min="10759" max="10759" width="18.140625" style="73" customWidth="1"/>
    <col min="10760" max="10760" width="1.42578125" style="73" customWidth="1"/>
    <col min="10761" max="10761" width="21.42578125" style="73" customWidth="1"/>
    <col min="10762" max="10762" width="16.85546875" style="73" bestFit="1" customWidth="1"/>
    <col min="10763" max="11013" width="9.140625" style="73"/>
    <col min="11014" max="11014" width="14.140625" style="73" customWidth="1"/>
    <col min="11015" max="11015" width="18.140625" style="73" customWidth="1"/>
    <col min="11016" max="11016" width="1.42578125" style="73" customWidth="1"/>
    <col min="11017" max="11017" width="21.42578125" style="73" customWidth="1"/>
    <col min="11018" max="11018" width="16.85546875" style="73" bestFit="1" customWidth="1"/>
    <col min="11019" max="11269" width="9.140625" style="73"/>
    <col min="11270" max="11270" width="14.140625" style="73" customWidth="1"/>
    <col min="11271" max="11271" width="18.140625" style="73" customWidth="1"/>
    <col min="11272" max="11272" width="1.42578125" style="73" customWidth="1"/>
    <col min="11273" max="11273" width="21.42578125" style="73" customWidth="1"/>
    <col min="11274" max="11274" width="16.85546875" style="73" bestFit="1" customWidth="1"/>
    <col min="11275" max="11525" width="9.140625" style="73"/>
    <col min="11526" max="11526" width="14.140625" style="73" customWidth="1"/>
    <col min="11527" max="11527" width="18.140625" style="73" customWidth="1"/>
    <col min="11528" max="11528" width="1.42578125" style="73" customWidth="1"/>
    <col min="11529" max="11529" width="21.42578125" style="73" customWidth="1"/>
    <col min="11530" max="11530" width="16.85546875" style="73" bestFit="1" customWidth="1"/>
    <col min="11531" max="11781" width="9.140625" style="73"/>
    <col min="11782" max="11782" width="14.140625" style="73" customWidth="1"/>
    <col min="11783" max="11783" width="18.140625" style="73" customWidth="1"/>
    <col min="11784" max="11784" width="1.42578125" style="73" customWidth="1"/>
    <col min="11785" max="11785" width="21.42578125" style="73" customWidth="1"/>
    <col min="11786" max="11786" width="16.85546875" style="73" bestFit="1" customWidth="1"/>
    <col min="11787" max="12037" width="9.140625" style="73"/>
    <col min="12038" max="12038" width="14.140625" style="73" customWidth="1"/>
    <col min="12039" max="12039" width="18.140625" style="73" customWidth="1"/>
    <col min="12040" max="12040" width="1.42578125" style="73" customWidth="1"/>
    <col min="12041" max="12041" width="21.42578125" style="73" customWidth="1"/>
    <col min="12042" max="12042" width="16.85546875" style="73" bestFit="1" customWidth="1"/>
    <col min="12043" max="12293" width="9.140625" style="73"/>
    <col min="12294" max="12294" width="14.140625" style="73" customWidth="1"/>
    <col min="12295" max="12295" width="18.140625" style="73" customWidth="1"/>
    <col min="12296" max="12296" width="1.42578125" style="73" customWidth="1"/>
    <col min="12297" max="12297" width="21.42578125" style="73" customWidth="1"/>
    <col min="12298" max="12298" width="16.85546875" style="73" bestFit="1" customWidth="1"/>
    <col min="12299" max="12549" width="9.140625" style="73"/>
    <col min="12550" max="12550" width="14.140625" style="73" customWidth="1"/>
    <col min="12551" max="12551" width="18.140625" style="73" customWidth="1"/>
    <col min="12552" max="12552" width="1.42578125" style="73" customWidth="1"/>
    <col min="12553" max="12553" width="21.42578125" style="73" customWidth="1"/>
    <col min="12554" max="12554" width="16.85546875" style="73" bestFit="1" customWidth="1"/>
    <col min="12555" max="12805" width="9.140625" style="73"/>
    <col min="12806" max="12806" width="14.140625" style="73" customWidth="1"/>
    <col min="12807" max="12807" width="18.140625" style="73" customWidth="1"/>
    <col min="12808" max="12808" width="1.42578125" style="73" customWidth="1"/>
    <col min="12809" max="12809" width="21.42578125" style="73" customWidth="1"/>
    <col min="12810" max="12810" width="16.85546875" style="73" bestFit="1" customWidth="1"/>
    <col min="12811" max="13061" width="9.140625" style="73"/>
    <col min="13062" max="13062" width="14.140625" style="73" customWidth="1"/>
    <col min="13063" max="13063" width="18.140625" style="73" customWidth="1"/>
    <col min="13064" max="13064" width="1.42578125" style="73" customWidth="1"/>
    <col min="13065" max="13065" width="21.42578125" style="73" customWidth="1"/>
    <col min="13066" max="13066" width="16.85546875" style="73" bestFit="1" customWidth="1"/>
    <col min="13067" max="13317" width="9.140625" style="73"/>
    <col min="13318" max="13318" width="14.140625" style="73" customWidth="1"/>
    <col min="13319" max="13319" width="18.140625" style="73" customWidth="1"/>
    <col min="13320" max="13320" width="1.42578125" style="73" customWidth="1"/>
    <col min="13321" max="13321" width="21.42578125" style="73" customWidth="1"/>
    <col min="13322" max="13322" width="16.85546875" style="73" bestFit="1" customWidth="1"/>
    <col min="13323" max="13573" width="9.140625" style="73"/>
    <col min="13574" max="13574" width="14.140625" style="73" customWidth="1"/>
    <col min="13575" max="13575" width="18.140625" style="73" customWidth="1"/>
    <col min="13576" max="13576" width="1.42578125" style="73" customWidth="1"/>
    <col min="13577" max="13577" width="21.42578125" style="73" customWidth="1"/>
    <col min="13578" max="13578" width="16.85546875" style="73" bestFit="1" customWidth="1"/>
    <col min="13579" max="13829" width="9.140625" style="73"/>
    <col min="13830" max="13830" width="14.140625" style="73" customWidth="1"/>
    <col min="13831" max="13831" width="18.140625" style="73" customWidth="1"/>
    <col min="13832" max="13832" width="1.42578125" style="73" customWidth="1"/>
    <col min="13833" max="13833" width="21.42578125" style="73" customWidth="1"/>
    <col min="13834" max="13834" width="16.85546875" style="73" bestFit="1" customWidth="1"/>
    <col min="13835" max="14085" width="9.140625" style="73"/>
    <col min="14086" max="14086" width="14.140625" style="73" customWidth="1"/>
    <col min="14087" max="14087" width="18.140625" style="73" customWidth="1"/>
    <col min="14088" max="14088" width="1.42578125" style="73" customWidth="1"/>
    <col min="14089" max="14089" width="21.42578125" style="73" customWidth="1"/>
    <col min="14090" max="14090" width="16.85546875" style="73" bestFit="1" customWidth="1"/>
    <col min="14091" max="14341" width="9.140625" style="73"/>
    <col min="14342" max="14342" width="14.140625" style="73" customWidth="1"/>
    <col min="14343" max="14343" width="18.140625" style="73" customWidth="1"/>
    <col min="14344" max="14344" width="1.42578125" style="73" customWidth="1"/>
    <col min="14345" max="14345" width="21.42578125" style="73" customWidth="1"/>
    <col min="14346" max="14346" width="16.85546875" style="73" bestFit="1" customWidth="1"/>
    <col min="14347" max="14597" width="9.140625" style="73"/>
    <col min="14598" max="14598" width="14.140625" style="73" customWidth="1"/>
    <col min="14599" max="14599" width="18.140625" style="73" customWidth="1"/>
    <col min="14600" max="14600" width="1.42578125" style="73" customWidth="1"/>
    <col min="14601" max="14601" width="21.42578125" style="73" customWidth="1"/>
    <col min="14602" max="14602" width="16.85546875" style="73" bestFit="1" customWidth="1"/>
    <col min="14603" max="14853" width="9.140625" style="73"/>
    <col min="14854" max="14854" width="14.140625" style="73" customWidth="1"/>
    <col min="14855" max="14855" width="18.140625" style="73" customWidth="1"/>
    <col min="14856" max="14856" width="1.42578125" style="73" customWidth="1"/>
    <col min="14857" max="14857" width="21.42578125" style="73" customWidth="1"/>
    <col min="14858" max="14858" width="16.85546875" style="73" bestFit="1" customWidth="1"/>
    <col min="14859" max="15109" width="9.140625" style="73"/>
    <col min="15110" max="15110" width="14.140625" style="73" customWidth="1"/>
    <col min="15111" max="15111" width="18.140625" style="73" customWidth="1"/>
    <col min="15112" max="15112" width="1.42578125" style="73" customWidth="1"/>
    <col min="15113" max="15113" width="21.42578125" style="73" customWidth="1"/>
    <col min="15114" max="15114" width="16.85546875" style="73" bestFit="1" customWidth="1"/>
    <col min="15115" max="15365" width="9.140625" style="73"/>
    <col min="15366" max="15366" width="14.140625" style="73" customWidth="1"/>
    <col min="15367" max="15367" width="18.140625" style="73" customWidth="1"/>
    <col min="15368" max="15368" width="1.42578125" style="73" customWidth="1"/>
    <col min="15369" max="15369" width="21.42578125" style="73" customWidth="1"/>
    <col min="15370" max="15370" width="16.85546875" style="73" bestFit="1" customWidth="1"/>
    <col min="15371" max="15621" width="9.140625" style="73"/>
    <col min="15622" max="15622" width="14.140625" style="73" customWidth="1"/>
    <col min="15623" max="15623" width="18.140625" style="73" customWidth="1"/>
    <col min="15624" max="15624" width="1.42578125" style="73" customWidth="1"/>
    <col min="15625" max="15625" width="21.42578125" style="73" customWidth="1"/>
    <col min="15626" max="15626" width="16.85546875" style="73" bestFit="1" customWidth="1"/>
    <col min="15627" max="15877" width="9.140625" style="73"/>
    <col min="15878" max="15878" width="14.140625" style="73" customWidth="1"/>
    <col min="15879" max="15879" width="18.140625" style="73" customWidth="1"/>
    <col min="15880" max="15880" width="1.42578125" style="73" customWidth="1"/>
    <col min="15881" max="15881" width="21.42578125" style="73" customWidth="1"/>
    <col min="15882" max="15882" width="16.85546875" style="73" bestFit="1" customWidth="1"/>
    <col min="15883" max="16133" width="9.140625" style="73"/>
    <col min="16134" max="16134" width="14.140625" style="73" customWidth="1"/>
    <col min="16135" max="16135" width="18.140625" style="73" customWidth="1"/>
    <col min="16136" max="16136" width="1.42578125" style="73" customWidth="1"/>
    <col min="16137" max="16137" width="21.42578125" style="73" customWidth="1"/>
    <col min="16138" max="16138" width="16.85546875" style="73" bestFit="1" customWidth="1"/>
    <col min="16139" max="16384" width="9.140625" style="73"/>
  </cols>
  <sheetData>
    <row r="1" spans="1:10" ht="15">
      <c r="A1" s="72" t="s">
        <v>32</v>
      </c>
      <c r="B1" s="72"/>
      <c r="C1" s="72"/>
      <c r="D1" s="72"/>
      <c r="E1" s="72"/>
      <c r="F1" s="72"/>
      <c r="G1" s="72"/>
      <c r="H1" s="72"/>
      <c r="I1" s="72"/>
    </row>
    <row r="2" spans="1:10" ht="15.75">
      <c r="A2" s="74" t="s">
        <v>64</v>
      </c>
      <c r="B2" s="74"/>
      <c r="C2" s="74"/>
      <c r="D2" s="74"/>
      <c r="E2" s="74"/>
      <c r="F2" s="74"/>
      <c r="G2" s="74"/>
      <c r="H2" s="74"/>
      <c r="I2" s="74"/>
    </row>
    <row r="3" spans="1:10" ht="15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10" ht="15.75">
      <c r="A4" s="75" t="s">
        <v>65</v>
      </c>
      <c r="B4" s="75"/>
      <c r="C4" s="75"/>
      <c r="D4" s="75"/>
      <c r="E4" s="75"/>
      <c r="F4" s="75"/>
      <c r="G4" s="75"/>
      <c r="H4" s="75"/>
      <c r="I4" s="75"/>
    </row>
    <row r="7" spans="1:10">
      <c r="A7" s="73" t="s">
        <v>66</v>
      </c>
    </row>
    <row r="8" spans="1:10">
      <c r="B8" s="73" t="s">
        <v>67</v>
      </c>
      <c r="I8" s="77">
        <v>444745.6</v>
      </c>
    </row>
    <row r="9" spans="1:10">
      <c r="B9" s="73" t="s">
        <v>41</v>
      </c>
      <c r="I9" s="78">
        <f>3286915.23+[2]SEF!I9</f>
        <v>3935776.02</v>
      </c>
    </row>
    <row r="10" spans="1:10">
      <c r="B10" s="73" t="s">
        <v>68</v>
      </c>
      <c r="I10" s="78">
        <v>36249302.899999999</v>
      </c>
    </row>
    <row r="11" spans="1:10">
      <c r="B11" s="73" t="s">
        <v>69</v>
      </c>
      <c r="I11" s="78">
        <f>36745416.97+[2]SEF!I10</f>
        <v>87642298.620000005</v>
      </c>
    </row>
    <row r="12" spans="1:10">
      <c r="B12" s="73" t="s">
        <v>70</v>
      </c>
      <c r="I12" s="78">
        <v>60450</v>
      </c>
    </row>
    <row r="13" spans="1:10">
      <c r="B13" s="73" t="s">
        <v>71</v>
      </c>
      <c r="G13" s="73"/>
      <c r="I13" s="76">
        <v>5494413.9100000001</v>
      </c>
    </row>
    <row r="14" spans="1:10">
      <c r="B14" s="73" t="s">
        <v>72</v>
      </c>
      <c r="I14" s="76">
        <v>427494232</v>
      </c>
    </row>
    <row r="15" spans="1:10">
      <c r="B15" s="73" t="s">
        <v>73</v>
      </c>
      <c r="I15" s="76">
        <v>904641.2</v>
      </c>
      <c r="J15" s="79"/>
    </row>
    <row r="16" spans="1:10">
      <c r="B16" s="73" t="s">
        <v>74</v>
      </c>
      <c r="I16" s="78">
        <v>75000</v>
      </c>
      <c r="J16" s="79"/>
    </row>
    <row r="17" spans="1:11">
      <c r="B17" s="73" t="s">
        <v>75</v>
      </c>
      <c r="I17" s="80">
        <v>28972</v>
      </c>
      <c r="J17" s="79"/>
    </row>
    <row r="18" spans="1:11">
      <c r="B18" s="73" t="s">
        <v>76</v>
      </c>
      <c r="I18" s="80">
        <f>SUM(I8:I17)</f>
        <v>562329832.25</v>
      </c>
      <c r="J18" s="79"/>
    </row>
    <row r="19" spans="1:11">
      <c r="A19" s="73" t="s">
        <v>77</v>
      </c>
    </row>
    <row r="20" spans="1:11">
      <c r="B20" s="73" t="s">
        <v>78</v>
      </c>
      <c r="G20" s="76">
        <v>188342375.97999999</v>
      </c>
      <c r="J20" s="79"/>
    </row>
    <row r="21" spans="1:11">
      <c r="B21" s="73" t="s">
        <v>79</v>
      </c>
      <c r="G21" s="80">
        <f>166651619.3+[2]SEF!I13</f>
        <v>175791662.62</v>
      </c>
      <c r="I21" s="78"/>
      <c r="J21" s="79"/>
    </row>
    <row r="22" spans="1:11">
      <c r="A22" s="73" t="s">
        <v>80</v>
      </c>
      <c r="I22" s="80">
        <f>SUM(G20:G21)</f>
        <v>364134038.60000002</v>
      </c>
    </row>
    <row r="23" spans="1:11" s="81" customFormat="1">
      <c r="A23" s="81" t="s">
        <v>81</v>
      </c>
      <c r="G23" s="78"/>
      <c r="I23" s="80">
        <f>I18-I22</f>
        <v>198195793.64999998</v>
      </c>
      <c r="J23" s="82"/>
    </row>
    <row r="24" spans="1:11">
      <c r="A24" s="73" t="s">
        <v>82</v>
      </c>
    </row>
    <row r="25" spans="1:11">
      <c r="B25" s="73" t="s">
        <v>83</v>
      </c>
      <c r="G25" s="73"/>
      <c r="I25" s="80">
        <v>15761939.43</v>
      </c>
    </row>
    <row r="26" spans="1:11">
      <c r="A26" s="73" t="s">
        <v>84</v>
      </c>
      <c r="G26" s="78"/>
      <c r="I26" s="76">
        <f>I23-I25</f>
        <v>182433854.21999997</v>
      </c>
      <c r="J26" s="79"/>
    </row>
    <row r="27" spans="1:11">
      <c r="B27" s="73" t="s">
        <v>85</v>
      </c>
      <c r="C27" s="73" t="s">
        <v>86</v>
      </c>
      <c r="G27" s="78">
        <v>21305372</v>
      </c>
    </row>
    <row r="28" spans="1:11">
      <c r="C28" s="73" t="s">
        <v>87</v>
      </c>
      <c r="G28" s="78">
        <v>2684000</v>
      </c>
      <c r="I28" s="80">
        <f>SUM(G27:G28)</f>
        <v>23989372</v>
      </c>
    </row>
    <row r="29" spans="1:11" ht="15">
      <c r="A29" s="73" t="s">
        <v>88</v>
      </c>
      <c r="G29" s="78"/>
      <c r="I29" s="83"/>
      <c r="J29" s="79"/>
    </row>
    <row r="30" spans="1:11" ht="15">
      <c r="A30" s="73" t="s">
        <v>89</v>
      </c>
      <c r="G30" s="78"/>
      <c r="I30" s="83" t="s">
        <v>90</v>
      </c>
      <c r="J30" s="79"/>
    </row>
    <row r="31" spans="1:11" ht="15.75" thickBot="1">
      <c r="A31" s="84" t="s">
        <v>91</v>
      </c>
      <c r="I31" s="85">
        <f>I26-I28</f>
        <v>158444482.21999997</v>
      </c>
      <c r="J31" s="79"/>
      <c r="K31" s="86"/>
    </row>
    <row r="32" spans="1:11" ht="15" thickTop="1"/>
    <row r="34" spans="7:7" s="73" customFormat="1">
      <c r="G34" s="76" t="s">
        <v>63</v>
      </c>
    </row>
    <row r="38" spans="7:7" s="73" customFormat="1" ht="15">
      <c r="G38" s="87" t="s">
        <v>25</v>
      </c>
    </row>
    <row r="39" spans="7:7" s="73" customFormat="1">
      <c r="G39" s="76" t="s">
        <v>92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L14" sqref="L14"/>
    </sheetView>
  </sheetViews>
  <sheetFormatPr defaultRowHeight="15.75"/>
  <cols>
    <col min="1" max="8" width="9.140625" style="13"/>
    <col min="9" max="9" width="18.42578125" style="13" customWidth="1"/>
    <col min="10" max="16384" width="9.140625" style="13"/>
  </cols>
  <sheetData>
    <row r="1" spans="1:11">
      <c r="A1" s="13" t="s">
        <v>93</v>
      </c>
      <c r="I1" s="13" t="s">
        <v>94</v>
      </c>
    </row>
    <row r="6" spans="1:11">
      <c r="A6" s="56" t="s">
        <v>95</v>
      </c>
      <c r="B6" s="56"/>
      <c r="C6" s="56"/>
      <c r="D6" s="56"/>
      <c r="E6" s="56"/>
      <c r="F6" s="56"/>
      <c r="G6" s="56"/>
      <c r="H6" s="56"/>
      <c r="I6" s="56"/>
      <c r="J6" s="2"/>
      <c r="K6" s="2"/>
    </row>
    <row r="7" spans="1:11">
      <c r="A7" s="56" t="s">
        <v>96</v>
      </c>
      <c r="B7" s="56"/>
      <c r="C7" s="56"/>
      <c r="D7" s="56"/>
      <c r="E7" s="56"/>
      <c r="F7" s="56"/>
      <c r="G7" s="56"/>
      <c r="H7" s="56"/>
      <c r="I7" s="56"/>
      <c r="J7" s="2"/>
      <c r="K7" s="2"/>
    </row>
    <row r="10" spans="1:11">
      <c r="A10" s="13" t="s">
        <v>97</v>
      </c>
      <c r="D10" s="88" t="s">
        <v>98</v>
      </c>
    </row>
    <row r="12" spans="1:11">
      <c r="A12" s="13" t="s">
        <v>99</v>
      </c>
      <c r="I12" s="89">
        <v>51545742.439999998</v>
      </c>
    </row>
    <row r="14" spans="1:11">
      <c r="A14" s="13" t="s">
        <v>85</v>
      </c>
      <c r="B14" s="13" t="s">
        <v>100</v>
      </c>
    </row>
    <row r="15" spans="1:11">
      <c r="B15" s="13" t="s">
        <v>101</v>
      </c>
    </row>
    <row r="17" spans="2:9">
      <c r="B17" s="13" t="s">
        <v>78</v>
      </c>
      <c r="I17" s="16"/>
    </row>
    <row r="18" spans="2:9">
      <c r="B18" s="90"/>
      <c r="C18" s="90"/>
      <c r="D18" s="90"/>
      <c r="E18" s="90"/>
      <c r="F18" s="90"/>
      <c r="I18" s="91" t="s">
        <v>102</v>
      </c>
    </row>
    <row r="19" spans="2:9">
      <c r="B19" s="92"/>
      <c r="C19" s="92"/>
      <c r="D19" s="92"/>
      <c r="E19" s="92"/>
      <c r="F19" s="92"/>
      <c r="I19" s="92"/>
    </row>
    <row r="20" spans="2:9">
      <c r="B20" s="92"/>
      <c r="C20" s="92"/>
      <c r="D20" s="92"/>
      <c r="E20" s="92"/>
      <c r="F20" s="92"/>
      <c r="I20" s="92"/>
    </row>
    <row r="22" spans="2:9">
      <c r="B22" s="13" t="s">
        <v>79</v>
      </c>
    </row>
    <row r="23" spans="2:9">
      <c r="B23" s="90"/>
      <c r="C23" s="90"/>
      <c r="D23" s="90"/>
      <c r="E23" s="90"/>
      <c r="F23" s="90"/>
      <c r="I23" s="93">
        <v>9140043.3200000003</v>
      </c>
    </row>
    <row r="24" spans="2:9">
      <c r="B24" s="92"/>
      <c r="C24" s="92"/>
      <c r="D24" s="92"/>
      <c r="E24" s="92"/>
      <c r="F24" s="92"/>
      <c r="I24" s="92"/>
    </row>
    <row r="25" spans="2:9">
      <c r="B25" s="92"/>
      <c r="C25" s="92"/>
      <c r="D25" s="92"/>
      <c r="E25" s="92"/>
      <c r="F25" s="92"/>
      <c r="I25" s="92"/>
    </row>
    <row r="27" spans="2:9">
      <c r="B27" s="13" t="s">
        <v>103</v>
      </c>
    </row>
    <row r="28" spans="2:9">
      <c r="B28" s="90"/>
      <c r="C28" s="90"/>
      <c r="D28" s="90"/>
      <c r="E28" s="90"/>
      <c r="F28" s="90"/>
      <c r="I28" s="91" t="s">
        <v>102</v>
      </c>
    </row>
    <row r="29" spans="2:9">
      <c r="B29" s="92"/>
      <c r="C29" s="92"/>
      <c r="D29" s="92"/>
      <c r="E29" s="92"/>
      <c r="F29" s="92"/>
      <c r="I29" s="92"/>
    </row>
    <row r="30" spans="2:9">
      <c r="B30" s="92"/>
      <c r="C30" s="92"/>
      <c r="D30" s="92"/>
      <c r="E30" s="92"/>
      <c r="F30" s="92"/>
      <c r="I30" s="92"/>
    </row>
    <row r="31" spans="2:9">
      <c r="B31" s="94"/>
      <c r="C31" s="94"/>
      <c r="D31" s="94"/>
      <c r="E31" s="94"/>
      <c r="F31" s="94"/>
      <c r="G31" s="94"/>
      <c r="H31" s="94"/>
      <c r="I31" s="94"/>
    </row>
    <row r="32" spans="2:9">
      <c r="B32" s="13" t="s">
        <v>104</v>
      </c>
    </row>
    <row r="33" spans="1:9">
      <c r="B33" s="90"/>
      <c r="C33" s="90"/>
      <c r="D33" s="90"/>
      <c r="E33" s="90"/>
      <c r="F33" s="90"/>
      <c r="I33" s="91" t="s">
        <v>102</v>
      </c>
    </row>
    <row r="34" spans="1:9">
      <c r="B34" s="92"/>
      <c r="C34" s="92"/>
      <c r="D34" s="92"/>
      <c r="E34" s="92"/>
      <c r="F34" s="92"/>
      <c r="I34" s="92"/>
    </row>
    <row r="35" spans="1:9">
      <c r="B35" s="92"/>
      <c r="C35" s="92"/>
      <c r="D35" s="92"/>
      <c r="E35" s="92"/>
      <c r="F35" s="92"/>
      <c r="I35" s="92"/>
    </row>
    <row r="37" spans="1:9">
      <c r="A37" s="13" t="s">
        <v>105</v>
      </c>
      <c r="I37" s="95">
        <f>SUM(I23)</f>
        <v>9140043.3200000003</v>
      </c>
    </row>
    <row r="38" spans="1:9" ht="16.5" thickBot="1">
      <c r="A38" s="14" t="s">
        <v>9</v>
      </c>
      <c r="B38" s="14"/>
      <c r="C38" s="14"/>
      <c r="D38" s="14"/>
      <c r="E38" s="14"/>
      <c r="F38" s="14"/>
      <c r="G38" s="14"/>
      <c r="H38" s="14"/>
      <c r="I38" s="96">
        <f>SUM(I12-I23)</f>
        <v>42405699.119999997</v>
      </c>
    </row>
    <row r="39" spans="1:9" ht="16.5" thickTop="1"/>
    <row r="43" spans="1:9">
      <c r="G43" s="13" t="s">
        <v>106</v>
      </c>
    </row>
    <row r="46" spans="1:9">
      <c r="G46" s="14" t="s">
        <v>25</v>
      </c>
    </row>
    <row r="47" spans="1:9">
      <c r="G47" s="15" t="s">
        <v>26</v>
      </c>
    </row>
  </sheetData>
  <mergeCells count="2">
    <mergeCell ref="A6:I6"/>
    <mergeCell ref="A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9"/>
  <sheetViews>
    <sheetView topLeftCell="A19" workbookViewId="0">
      <selection activeCell="L53" sqref="L53"/>
    </sheetView>
  </sheetViews>
  <sheetFormatPr defaultRowHeight="14.25"/>
  <cols>
    <col min="1" max="2" width="3.7109375" style="73" customWidth="1"/>
    <col min="3" max="6" width="9.140625" style="73"/>
    <col min="7" max="7" width="3.5703125" style="73" customWidth="1"/>
    <col min="8" max="8" width="11.5703125" style="73" customWidth="1"/>
    <col min="9" max="10" width="19.42578125" style="73" customWidth="1"/>
    <col min="11" max="16384" width="9.140625" style="73"/>
  </cols>
  <sheetData>
    <row r="1" spans="1:10" ht="15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">
      <c r="A2" s="72" t="s">
        <v>107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">
      <c r="A3" s="72" t="s">
        <v>108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">
      <c r="A4" s="97" t="s">
        <v>96</v>
      </c>
      <c r="B4" s="97"/>
      <c r="C4" s="97"/>
      <c r="D4" s="97"/>
      <c r="E4" s="97"/>
      <c r="F4" s="97"/>
      <c r="G4" s="97"/>
      <c r="H4" s="97"/>
      <c r="I4" s="97"/>
      <c r="J4" s="97"/>
    </row>
    <row r="7" spans="1:10">
      <c r="A7" s="73" t="s">
        <v>36</v>
      </c>
    </row>
    <row r="8" spans="1:10">
      <c r="B8" s="73" t="s">
        <v>37</v>
      </c>
    </row>
    <row r="9" spans="1:10">
      <c r="C9" s="73" t="s">
        <v>38</v>
      </c>
      <c r="I9" s="98">
        <v>106773234.89</v>
      </c>
    </row>
    <row r="10" spans="1:10">
      <c r="C10" s="73" t="s">
        <v>39</v>
      </c>
      <c r="I10" s="76">
        <v>427494232</v>
      </c>
    </row>
    <row r="11" spans="1:10">
      <c r="C11" s="73" t="s">
        <v>40</v>
      </c>
      <c r="I11" s="76">
        <v>13228139.539999999</v>
      </c>
    </row>
    <row r="12" spans="1:10">
      <c r="C12" s="73" t="s">
        <v>41</v>
      </c>
      <c r="I12" s="76">
        <v>3286914.63</v>
      </c>
    </row>
    <row r="13" spans="1:10">
      <c r="C13" s="73" t="s">
        <v>43</v>
      </c>
      <c r="I13" s="76">
        <v>778972</v>
      </c>
    </row>
    <row r="14" spans="1:10">
      <c r="C14" s="73" t="s">
        <v>44</v>
      </c>
      <c r="I14" s="99">
        <f>SUM(I9:I13)</f>
        <v>551561493.05999994</v>
      </c>
    </row>
    <row r="15" spans="1:10">
      <c r="B15" s="73" t="s">
        <v>45</v>
      </c>
    </row>
    <row r="16" spans="1:10">
      <c r="C16" s="73" t="s">
        <v>46</v>
      </c>
    </row>
    <row r="17" spans="1:13">
      <c r="C17" s="73" t="s">
        <v>47</v>
      </c>
      <c r="I17" s="100">
        <v>303269900.26999998</v>
      </c>
    </row>
    <row r="18" spans="1:13">
      <c r="C18" s="73" t="s">
        <v>48</v>
      </c>
      <c r="I18" s="76">
        <v>188292218.09</v>
      </c>
    </row>
    <row r="19" spans="1:13">
      <c r="C19" s="73" t="s">
        <v>83</v>
      </c>
      <c r="I19" s="76">
        <v>15761939.43</v>
      </c>
    </row>
    <row r="20" spans="1:13">
      <c r="C20" s="73" t="s">
        <v>50</v>
      </c>
      <c r="I20" s="101">
        <f>SUM(I17:I19)</f>
        <v>507324057.79000002</v>
      </c>
    </row>
    <row r="21" spans="1:13">
      <c r="B21" s="73" t="s">
        <v>51</v>
      </c>
      <c r="I21" s="78"/>
      <c r="J21" s="76">
        <f>+I14-I20</f>
        <v>44237435.269999921</v>
      </c>
      <c r="M21" s="73" t="s">
        <v>109</v>
      </c>
    </row>
    <row r="22" spans="1:13">
      <c r="A22" s="73" t="s">
        <v>52</v>
      </c>
    </row>
    <row r="23" spans="1:13">
      <c r="B23" s="73" t="s">
        <v>37</v>
      </c>
    </row>
    <row r="24" spans="1:13">
      <c r="C24" s="73" t="s">
        <v>54</v>
      </c>
      <c r="I24" s="76">
        <v>7651</v>
      </c>
    </row>
    <row r="25" spans="1:13">
      <c r="C25" s="73" t="s">
        <v>53</v>
      </c>
      <c r="I25" s="102">
        <v>1618660</v>
      </c>
    </row>
    <row r="26" spans="1:13">
      <c r="C26" s="73" t="s">
        <v>44</v>
      </c>
      <c r="I26" s="103">
        <f>SUM(I24,I25)</f>
        <v>1626311</v>
      </c>
    </row>
    <row r="27" spans="1:13">
      <c r="B27" s="73" t="s">
        <v>45</v>
      </c>
      <c r="I27" s="102"/>
    </row>
    <row r="28" spans="1:13">
      <c r="C28" s="73" t="s">
        <v>55</v>
      </c>
      <c r="I28" s="102">
        <v>57035644.140000001</v>
      </c>
    </row>
    <row r="29" spans="1:13">
      <c r="C29" s="73" t="s">
        <v>50</v>
      </c>
      <c r="I29" s="103">
        <f>SUM(I28)</f>
        <v>57035644.140000001</v>
      </c>
    </row>
    <row r="30" spans="1:13">
      <c r="B30" s="73" t="s">
        <v>56</v>
      </c>
      <c r="I30" s="102"/>
      <c r="J30" s="76">
        <f>+I26-I29</f>
        <v>-55409333.140000001</v>
      </c>
    </row>
    <row r="31" spans="1:13">
      <c r="A31" s="73" t="s">
        <v>57</v>
      </c>
      <c r="I31" s="102"/>
    </row>
    <row r="32" spans="1:13">
      <c r="B32" s="73" t="s">
        <v>37</v>
      </c>
      <c r="I32" s="104"/>
    </row>
    <row r="33" spans="1:13" ht="15">
      <c r="C33" s="73" t="s">
        <v>110</v>
      </c>
      <c r="I33" s="105" t="s">
        <v>90</v>
      </c>
      <c r="L33" s="79"/>
    </row>
    <row r="34" spans="1:13" ht="15">
      <c r="C34" s="73" t="s">
        <v>44</v>
      </c>
      <c r="I34" s="106" t="s">
        <v>90</v>
      </c>
    </row>
    <row r="35" spans="1:13">
      <c r="B35" s="73" t="s">
        <v>45</v>
      </c>
      <c r="I35" s="104"/>
      <c r="M35" s="79"/>
    </row>
    <row r="36" spans="1:13">
      <c r="C36" s="73" t="s">
        <v>58</v>
      </c>
      <c r="I36" s="107">
        <v>38879751.170000002</v>
      </c>
    </row>
    <row r="37" spans="1:13">
      <c r="C37" s="73" t="s">
        <v>50</v>
      </c>
      <c r="I37" s="103">
        <f>SUM(I36)</f>
        <v>38879751.170000002</v>
      </c>
    </row>
    <row r="38" spans="1:13">
      <c r="B38" s="73" t="s">
        <v>59</v>
      </c>
      <c r="J38" s="80">
        <v>-38879751.170000002</v>
      </c>
      <c r="K38" s="79"/>
      <c r="L38" s="79"/>
    </row>
    <row r="39" spans="1:13">
      <c r="A39" s="73" t="s">
        <v>60</v>
      </c>
      <c r="J39" s="76">
        <v>-50051649.039999999</v>
      </c>
      <c r="L39" s="79"/>
    </row>
    <row r="40" spans="1:13">
      <c r="A40" s="73" t="s">
        <v>61</v>
      </c>
      <c r="J40" s="76">
        <v>862723238.17999995</v>
      </c>
      <c r="K40" s="108"/>
    </row>
    <row r="41" spans="1:13" ht="15.75" thickBot="1">
      <c r="A41" s="84" t="s">
        <v>62</v>
      </c>
      <c r="J41" s="85">
        <f>862723238.18-50051649.04</f>
        <v>812671589.13999999</v>
      </c>
      <c r="L41" s="79"/>
    </row>
    <row r="42" spans="1:13" ht="15" thickTop="1">
      <c r="J42" s="79"/>
    </row>
    <row r="44" spans="1:13">
      <c r="I44" s="73" t="s">
        <v>63</v>
      </c>
    </row>
    <row r="48" spans="1:13" ht="15">
      <c r="I48" s="84" t="s">
        <v>25</v>
      </c>
    </row>
    <row r="49" spans="9:9">
      <c r="I49" s="73" t="s">
        <v>26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J14" sqref="J14"/>
    </sheetView>
  </sheetViews>
  <sheetFormatPr defaultRowHeight="15.75"/>
  <cols>
    <col min="1" max="1" width="18" style="13" customWidth="1"/>
    <col min="2" max="2" width="12" style="13" customWidth="1"/>
    <col min="3" max="3" width="10.85546875" style="13" customWidth="1"/>
    <col min="4" max="4" width="17" style="13" customWidth="1"/>
    <col min="5" max="5" width="17.42578125" style="13" customWidth="1"/>
    <col min="6" max="6" width="17.85546875" style="13" customWidth="1"/>
    <col min="7" max="7" width="17.42578125" style="13" customWidth="1"/>
    <col min="8" max="8" width="17.28515625" style="13" customWidth="1"/>
    <col min="9" max="9" width="15.85546875" style="13" customWidth="1"/>
    <col min="10" max="10" width="16.42578125" style="13" customWidth="1"/>
    <col min="11" max="11" width="16.7109375" style="13" customWidth="1"/>
    <col min="12" max="16384" width="9.140625" style="13"/>
  </cols>
  <sheetData>
    <row r="1" spans="1:11">
      <c r="A1" s="1" t="s">
        <v>111</v>
      </c>
      <c r="B1" s="1"/>
      <c r="C1" s="1"/>
      <c r="D1" s="1"/>
      <c r="E1" s="1"/>
      <c r="F1" s="1"/>
      <c r="G1" s="1"/>
      <c r="H1" s="1"/>
      <c r="I1" s="1"/>
      <c r="K1" s="1" t="s">
        <v>112</v>
      </c>
    </row>
    <row r="2" spans="1:1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8.7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8.75">
      <c r="A4" s="111" t="s">
        <v>113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8.75">
      <c r="A5" s="110" t="s">
        <v>114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8.75">
      <c r="A6" s="111" t="s">
        <v>32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8.75">
      <c r="A7" s="110" t="s">
        <v>108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>
      <c r="A11" s="112" t="s">
        <v>115</v>
      </c>
      <c r="B11" s="113" t="s">
        <v>116</v>
      </c>
      <c r="C11" s="112" t="s">
        <v>117</v>
      </c>
      <c r="D11" s="113" t="s">
        <v>118</v>
      </c>
      <c r="E11" s="112" t="s">
        <v>119</v>
      </c>
      <c r="F11" s="112"/>
      <c r="G11" s="112"/>
      <c r="H11" s="112" t="s">
        <v>120</v>
      </c>
      <c r="I11" s="112"/>
      <c r="J11" s="112"/>
      <c r="K11" s="113" t="s">
        <v>121</v>
      </c>
    </row>
    <row r="12" spans="1:11">
      <c r="A12" s="112"/>
      <c r="B12" s="113"/>
      <c r="C12" s="112"/>
      <c r="D12" s="113"/>
      <c r="E12" s="114" t="s">
        <v>122</v>
      </c>
      <c r="F12" s="114" t="s">
        <v>123</v>
      </c>
      <c r="G12" s="114" t="s">
        <v>124</v>
      </c>
      <c r="H12" s="114" t="s">
        <v>122</v>
      </c>
      <c r="I12" s="114" t="s">
        <v>123</v>
      </c>
      <c r="J12" s="114" t="s">
        <v>124</v>
      </c>
      <c r="K12" s="113"/>
    </row>
    <row r="13" spans="1:11">
      <c r="A13" s="115" t="s">
        <v>125</v>
      </c>
      <c r="B13" s="116">
        <v>39622</v>
      </c>
      <c r="C13" s="117" t="s">
        <v>126</v>
      </c>
      <c r="D13" s="118">
        <v>343544988.37</v>
      </c>
      <c r="E13" s="118">
        <v>200401243.34999999</v>
      </c>
      <c r="F13" s="118">
        <v>82484257.709999993</v>
      </c>
      <c r="G13" s="118">
        <f>SUM(E13:F13)</f>
        <v>282885501.06</v>
      </c>
      <c r="H13" s="118">
        <v>114514996.2</v>
      </c>
      <c r="I13" s="118">
        <v>8992564.5800000001</v>
      </c>
      <c r="J13" s="118">
        <f>H13+I13</f>
        <v>123507560.78</v>
      </c>
      <c r="K13" s="118">
        <f>D13-E13</f>
        <v>143143745.02000001</v>
      </c>
    </row>
    <row r="14" spans="1:11">
      <c r="A14" s="115"/>
      <c r="B14" s="116">
        <v>39679</v>
      </c>
      <c r="C14" s="117" t="s">
        <v>127</v>
      </c>
      <c r="D14" s="118">
        <v>79249686</v>
      </c>
      <c r="E14" s="118">
        <v>33964152</v>
      </c>
      <c r="F14" s="118">
        <v>19908654.16</v>
      </c>
      <c r="G14" s="118">
        <f t="shared" ref="G14:G20" si="0">SUM(E14:F14)</f>
        <v>53872806.159999996</v>
      </c>
      <c r="H14" s="118">
        <v>11321384</v>
      </c>
      <c r="I14" s="118">
        <v>3622842.7</v>
      </c>
      <c r="J14" s="118">
        <f t="shared" ref="J14:J20" si="1">H14+I14</f>
        <v>14944226.699999999</v>
      </c>
      <c r="K14" s="118">
        <f t="shared" ref="K14:K20" si="2">D14-E14</f>
        <v>45285534</v>
      </c>
    </row>
    <row r="15" spans="1:11">
      <c r="A15" s="115"/>
      <c r="B15" s="116">
        <v>40158</v>
      </c>
      <c r="C15" s="117" t="s">
        <v>128</v>
      </c>
      <c r="D15" s="118">
        <v>125964746.56</v>
      </c>
      <c r="E15" s="118">
        <v>19721670.100000001</v>
      </c>
      <c r="F15" s="118">
        <v>12943062.41</v>
      </c>
      <c r="G15" s="118">
        <f t="shared" si="0"/>
        <v>32664732.510000002</v>
      </c>
      <c r="H15" s="118">
        <v>12052472.880000001</v>
      </c>
      <c r="I15" s="118">
        <v>7313552.5300000003</v>
      </c>
      <c r="J15" s="118">
        <f t="shared" si="1"/>
        <v>19366025.41</v>
      </c>
      <c r="K15" s="118">
        <f t="shared" si="2"/>
        <v>106243076.46000001</v>
      </c>
    </row>
    <row r="16" spans="1:11">
      <c r="A16" s="115"/>
      <c r="B16" s="116">
        <v>40312</v>
      </c>
      <c r="C16" s="117" t="s">
        <v>127</v>
      </c>
      <c r="D16" s="118">
        <v>97255640</v>
      </c>
      <c r="E16" s="118">
        <v>24313909.969999999</v>
      </c>
      <c r="F16" s="118">
        <v>9769868.6500000004</v>
      </c>
      <c r="G16" s="118">
        <f t="shared" si="0"/>
        <v>34083778.619999997</v>
      </c>
      <c r="H16" s="118">
        <v>13893662.84</v>
      </c>
      <c r="I16" s="118">
        <v>5711247.0599999996</v>
      </c>
      <c r="J16" s="118">
        <f t="shared" si="1"/>
        <v>19604909.899999999</v>
      </c>
      <c r="K16" s="118">
        <f t="shared" si="2"/>
        <v>72941730.030000001</v>
      </c>
    </row>
    <row r="17" spans="1:11">
      <c r="A17" s="115"/>
      <c r="B17" s="116">
        <v>40228</v>
      </c>
      <c r="C17" s="117" t="s">
        <v>126</v>
      </c>
      <c r="D17" s="118">
        <v>16485000</v>
      </c>
      <c r="E17" s="118">
        <v>6594000</v>
      </c>
      <c r="F17" s="118">
        <v>2177465.27</v>
      </c>
      <c r="G17" s="118">
        <f t="shared" si="0"/>
        <v>8771465.2699999996</v>
      </c>
      <c r="H17" s="118">
        <v>3297000</v>
      </c>
      <c r="I17" s="118">
        <v>756232.44</v>
      </c>
      <c r="J17" s="118">
        <f t="shared" si="1"/>
        <v>4053232.44</v>
      </c>
      <c r="K17" s="118">
        <f t="shared" si="2"/>
        <v>9891000</v>
      </c>
    </row>
    <row r="18" spans="1:11">
      <c r="A18" s="115"/>
      <c r="B18" s="116">
        <v>40164</v>
      </c>
      <c r="C18" s="117" t="s">
        <v>128</v>
      </c>
      <c r="D18" s="118">
        <v>96221774.549999997</v>
      </c>
      <c r="E18" s="118">
        <v>17911422.23</v>
      </c>
      <c r="F18" s="118">
        <v>11887902.82</v>
      </c>
      <c r="G18" s="118">
        <f t="shared" si="0"/>
        <v>29799325.050000001</v>
      </c>
      <c r="H18" s="118">
        <v>8441807.6799999997</v>
      </c>
      <c r="I18" s="118">
        <v>5135394.46</v>
      </c>
      <c r="J18" s="118">
        <f t="shared" si="1"/>
        <v>13577202.140000001</v>
      </c>
      <c r="K18" s="118">
        <f t="shared" si="2"/>
        <v>78310352.319999993</v>
      </c>
    </row>
    <row r="19" spans="1:11">
      <c r="A19" s="115"/>
      <c r="B19" s="116">
        <v>40357</v>
      </c>
      <c r="C19" s="117" t="s">
        <v>129</v>
      </c>
      <c r="D19" s="118">
        <v>185854705</v>
      </c>
      <c r="E19" s="118">
        <v>30975584</v>
      </c>
      <c r="F19" s="118">
        <v>25680210.84</v>
      </c>
      <c r="G19" s="118">
        <f t="shared" si="0"/>
        <v>56655794.840000004</v>
      </c>
      <c r="H19" s="118">
        <v>30975584</v>
      </c>
      <c r="I19" s="118">
        <v>11880723.960000001</v>
      </c>
      <c r="J19" s="118">
        <f t="shared" si="1"/>
        <v>42856307.960000001</v>
      </c>
      <c r="K19" s="118">
        <f t="shared" si="2"/>
        <v>154879121</v>
      </c>
    </row>
    <row r="20" spans="1:11">
      <c r="A20" s="119"/>
      <c r="B20" s="119"/>
      <c r="C20" s="119"/>
      <c r="D20" s="119"/>
      <c r="E20" s="119"/>
      <c r="F20" s="119"/>
      <c r="G20" s="118">
        <f t="shared" si="0"/>
        <v>0</v>
      </c>
      <c r="H20" s="119"/>
      <c r="I20" s="119"/>
      <c r="J20" s="118">
        <f t="shared" si="1"/>
        <v>0</v>
      </c>
      <c r="K20" s="118">
        <f t="shared" si="2"/>
        <v>0</v>
      </c>
    </row>
    <row r="21" spans="1:11">
      <c r="A21" s="120" t="s">
        <v>23</v>
      </c>
      <c r="B21" s="121"/>
      <c r="C21" s="122"/>
      <c r="D21" s="123">
        <f>SUM(D13:D20)</f>
        <v>944576540.48000002</v>
      </c>
      <c r="E21" s="123">
        <f t="shared" ref="E21:K21" si="3">SUM(E13:E20)</f>
        <v>333881981.64999998</v>
      </c>
      <c r="F21" s="123">
        <f t="shared" si="3"/>
        <v>164851421.85999998</v>
      </c>
      <c r="G21" s="123">
        <f t="shared" si="3"/>
        <v>498733403.50999999</v>
      </c>
      <c r="H21" s="123">
        <f t="shared" si="3"/>
        <v>194496907.60000002</v>
      </c>
      <c r="I21" s="123">
        <f t="shared" si="3"/>
        <v>43412557.730000004</v>
      </c>
      <c r="J21" s="123">
        <f t="shared" si="3"/>
        <v>237909465.33000001</v>
      </c>
      <c r="K21" s="123">
        <f t="shared" si="3"/>
        <v>610694558.82999992</v>
      </c>
    </row>
    <row r="23" spans="1:11">
      <c r="J23" s="124"/>
      <c r="K23" s="124"/>
    </row>
    <row r="26" spans="1:11">
      <c r="A26" s="13" t="s">
        <v>24</v>
      </c>
    </row>
    <row r="29" spans="1:11">
      <c r="A29" s="14" t="s">
        <v>25</v>
      </c>
    </row>
    <row r="30" spans="1:11">
      <c r="A30" s="13" t="s">
        <v>26</v>
      </c>
    </row>
  </sheetData>
  <mergeCells count="17">
    <mergeCell ref="A13:A19"/>
    <mergeCell ref="A21:C21"/>
    <mergeCell ref="A8:K8"/>
    <mergeCell ref="A10:K10"/>
    <mergeCell ref="A11:A12"/>
    <mergeCell ref="B11:B12"/>
    <mergeCell ref="C11:C12"/>
    <mergeCell ref="D11:D12"/>
    <mergeCell ref="E11:G11"/>
    <mergeCell ref="H11:J11"/>
    <mergeCell ref="K11:K12"/>
    <mergeCell ref="A2:K2"/>
    <mergeCell ref="A3:K3"/>
    <mergeCell ref="A4:K4"/>
    <mergeCell ref="A5:K5"/>
    <mergeCell ref="A6:K6"/>
    <mergeCell ref="A7:K7"/>
  </mergeCells>
  <pageMargins left="0.2" right="0.2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5" sqref="K5"/>
    </sheetView>
  </sheetViews>
  <sheetFormatPr defaultRowHeight="14.25"/>
  <cols>
    <col min="1" max="1" width="5.140625" style="73" customWidth="1"/>
    <col min="2" max="5" width="9.140625" style="73"/>
    <col min="6" max="6" width="15.42578125" style="73" customWidth="1"/>
    <col min="7" max="7" width="17.85546875" style="76" customWidth="1"/>
    <col min="8" max="8" width="3.42578125" style="73" customWidth="1"/>
    <col min="9" max="9" width="20.42578125" style="76" customWidth="1"/>
    <col min="10" max="16384" width="9.140625" style="73"/>
  </cols>
  <sheetData>
    <row r="1" spans="1:10">
      <c r="A1" s="125" t="s">
        <v>32</v>
      </c>
      <c r="B1" s="125"/>
      <c r="C1" s="125"/>
      <c r="D1" s="125"/>
      <c r="E1" s="125"/>
      <c r="F1" s="125"/>
      <c r="G1" s="125"/>
      <c r="H1" s="125"/>
      <c r="I1" s="125"/>
    </row>
    <row r="2" spans="1:10" ht="15.75">
      <c r="A2" s="74" t="s">
        <v>130</v>
      </c>
      <c r="B2" s="74"/>
      <c r="C2" s="74"/>
      <c r="D2" s="74"/>
      <c r="E2" s="74"/>
      <c r="F2" s="74"/>
      <c r="G2" s="74"/>
      <c r="H2" s="74"/>
      <c r="I2" s="74"/>
    </row>
    <row r="3" spans="1:10">
      <c r="A3" s="125" t="s">
        <v>131</v>
      </c>
      <c r="B3" s="125"/>
      <c r="C3" s="125"/>
      <c r="D3" s="125"/>
      <c r="E3" s="125"/>
      <c r="F3" s="125"/>
      <c r="G3" s="125"/>
      <c r="H3" s="125"/>
      <c r="I3" s="125"/>
    </row>
    <row r="4" spans="1:10" ht="15">
      <c r="A4" s="126" t="s">
        <v>65</v>
      </c>
      <c r="B4" s="126"/>
      <c r="C4" s="126"/>
      <c r="D4" s="126"/>
      <c r="E4" s="126"/>
      <c r="F4" s="126"/>
      <c r="G4" s="126"/>
      <c r="H4" s="126"/>
      <c r="I4" s="126"/>
    </row>
    <row r="7" spans="1:10">
      <c r="A7" s="73" t="s">
        <v>66</v>
      </c>
    </row>
    <row r="8" spans="1:10">
      <c r="B8" s="73" t="s">
        <v>67</v>
      </c>
      <c r="I8" s="77">
        <v>444745.6</v>
      </c>
    </row>
    <row r="9" spans="1:10">
      <c r="B9" s="73" t="s">
        <v>41</v>
      </c>
      <c r="I9" s="78">
        <v>3286915.23</v>
      </c>
    </row>
    <row r="10" spans="1:10">
      <c r="B10" s="73" t="s">
        <v>68</v>
      </c>
      <c r="I10" s="78">
        <v>36249302.899999999</v>
      </c>
    </row>
    <row r="11" spans="1:10">
      <c r="B11" s="73" t="s">
        <v>69</v>
      </c>
      <c r="I11" s="78">
        <v>36745416.969999999</v>
      </c>
    </row>
    <row r="12" spans="1:10">
      <c r="B12" s="73" t="s">
        <v>70</v>
      </c>
      <c r="I12" s="78">
        <v>60450</v>
      </c>
    </row>
    <row r="13" spans="1:10">
      <c r="B13" s="73" t="s">
        <v>71</v>
      </c>
      <c r="G13" s="73"/>
      <c r="I13" s="76">
        <v>5494413.9100000001</v>
      </c>
    </row>
    <row r="14" spans="1:10">
      <c r="B14" s="73" t="s">
        <v>72</v>
      </c>
      <c r="I14" s="76">
        <v>427494232</v>
      </c>
    </row>
    <row r="15" spans="1:10">
      <c r="B15" s="73" t="s">
        <v>73</v>
      </c>
      <c r="I15" s="76">
        <v>904641.2</v>
      </c>
      <c r="J15" s="79"/>
    </row>
    <row r="16" spans="1:10">
      <c r="B16" s="73" t="s">
        <v>74</v>
      </c>
      <c r="I16" s="78">
        <v>75000</v>
      </c>
      <c r="J16" s="79"/>
    </row>
    <row r="17" spans="1:11">
      <c r="B17" s="73" t="s">
        <v>75</v>
      </c>
      <c r="I17" s="80">
        <v>28972</v>
      </c>
      <c r="J17" s="79"/>
    </row>
    <row r="18" spans="1:11">
      <c r="B18" s="73" t="s">
        <v>76</v>
      </c>
      <c r="I18" s="80">
        <f>SUM(I8:I17)</f>
        <v>510784089.81</v>
      </c>
      <c r="J18" s="79"/>
    </row>
    <row r="19" spans="1:11">
      <c r="A19" s="73" t="s">
        <v>77</v>
      </c>
    </row>
    <row r="20" spans="1:11">
      <c r="B20" s="73" t="s">
        <v>78</v>
      </c>
      <c r="G20" s="76">
        <v>188342375.97999999</v>
      </c>
      <c r="J20" s="79"/>
    </row>
    <row r="21" spans="1:11">
      <c r="B21" s="73" t="s">
        <v>79</v>
      </c>
      <c r="G21" s="80">
        <v>166651619.30000001</v>
      </c>
      <c r="I21" s="78"/>
      <c r="J21" s="79"/>
    </row>
    <row r="22" spans="1:11">
      <c r="A22" s="73" t="s">
        <v>80</v>
      </c>
      <c r="I22" s="80">
        <f>SUM(G20:G21)</f>
        <v>354993995.27999997</v>
      </c>
    </row>
    <row r="23" spans="1:11" s="81" customFormat="1">
      <c r="A23" s="81" t="s">
        <v>81</v>
      </c>
      <c r="G23" s="78"/>
      <c r="I23" s="80">
        <f>I18-I22</f>
        <v>155790094.53000003</v>
      </c>
      <c r="J23" s="82"/>
    </row>
    <row r="24" spans="1:11">
      <c r="A24" s="73" t="s">
        <v>82</v>
      </c>
    </row>
    <row r="25" spans="1:11">
      <c r="B25" s="73" t="s">
        <v>83</v>
      </c>
      <c r="G25" s="73"/>
      <c r="I25" s="80">
        <v>15761939.43</v>
      </c>
    </row>
    <row r="26" spans="1:11">
      <c r="A26" s="73" t="s">
        <v>84</v>
      </c>
      <c r="G26" s="78"/>
      <c r="I26" s="76">
        <f>I23-I25</f>
        <v>140028155.10000002</v>
      </c>
      <c r="J26" s="79"/>
    </row>
    <row r="27" spans="1:11">
      <c r="B27" s="73" t="s">
        <v>85</v>
      </c>
      <c r="C27" s="73" t="s">
        <v>86</v>
      </c>
      <c r="G27" s="78">
        <v>21305372</v>
      </c>
    </row>
    <row r="28" spans="1:11">
      <c r="C28" s="73" t="s">
        <v>87</v>
      </c>
      <c r="G28" s="78">
        <v>2684000</v>
      </c>
      <c r="I28" s="80">
        <f>SUM(G27:G28)</f>
        <v>23989372</v>
      </c>
    </row>
    <row r="29" spans="1:11" ht="15">
      <c r="A29" s="73" t="s">
        <v>88</v>
      </c>
      <c r="G29" s="78"/>
      <c r="I29" s="83"/>
      <c r="J29" s="79"/>
    </row>
    <row r="30" spans="1:11" ht="15">
      <c r="A30" s="73" t="s">
        <v>89</v>
      </c>
      <c r="G30" s="78"/>
      <c r="I30" s="83" t="s">
        <v>90</v>
      </c>
      <c r="J30" s="79"/>
    </row>
    <row r="31" spans="1:11" ht="15.75" thickBot="1">
      <c r="A31" s="84" t="s">
        <v>91</v>
      </c>
      <c r="I31" s="85">
        <f>I26-I28</f>
        <v>116038783.10000002</v>
      </c>
      <c r="J31" s="79"/>
      <c r="K31" s="86"/>
    </row>
    <row r="32" spans="1:11" ht="15" thickTop="1"/>
    <row r="34" spans="7:7">
      <c r="G34" s="76" t="s">
        <v>63</v>
      </c>
    </row>
    <row r="38" spans="7:7" ht="15">
      <c r="G38" s="87" t="s">
        <v>25</v>
      </c>
    </row>
    <row r="39" spans="7:7">
      <c r="G39" s="76" t="s">
        <v>92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E37" sqref="E36:E37"/>
    </sheetView>
  </sheetViews>
  <sheetFormatPr defaultRowHeight="15"/>
  <cols>
    <col min="1" max="1" width="13.140625" customWidth="1"/>
    <col min="2" max="2" width="42" customWidth="1"/>
    <col min="3" max="3" width="14.28515625" style="127" customWidth="1"/>
    <col min="4" max="4" width="20.140625" style="127" customWidth="1"/>
    <col min="5" max="5" width="41.140625" customWidth="1"/>
    <col min="6" max="6" width="13.85546875" style="127" customWidth="1"/>
    <col min="7" max="7" width="15.140625" style="127" customWidth="1"/>
  </cols>
  <sheetData>
    <row r="1" spans="1:7" ht="15.75">
      <c r="A1" s="56" t="s">
        <v>0</v>
      </c>
      <c r="B1" s="56"/>
      <c r="C1" s="56"/>
      <c r="D1" s="56"/>
      <c r="E1" s="56"/>
      <c r="F1" s="56"/>
      <c r="G1" s="56"/>
    </row>
    <row r="2" spans="1:7" ht="18.75">
      <c r="A2" s="111" t="s">
        <v>1</v>
      </c>
      <c r="B2" s="111"/>
      <c r="C2" s="111"/>
      <c r="D2" s="111"/>
      <c r="E2" s="111"/>
      <c r="F2" s="111"/>
      <c r="G2" s="111"/>
    </row>
    <row r="3" spans="1:7" ht="18.75">
      <c r="A3" s="111" t="s">
        <v>132</v>
      </c>
      <c r="B3" s="111"/>
      <c r="C3" s="111"/>
      <c r="D3" s="111"/>
      <c r="E3" s="111"/>
      <c r="F3" s="111"/>
      <c r="G3" s="111"/>
    </row>
    <row r="4" spans="1:7" ht="18.75">
      <c r="A4" s="111" t="s">
        <v>133</v>
      </c>
      <c r="B4" s="111"/>
      <c r="C4" s="111"/>
      <c r="D4" s="111"/>
      <c r="E4" s="111"/>
      <c r="F4" s="111"/>
      <c r="G4" s="111"/>
    </row>
    <row r="5" spans="1:7" ht="15.75">
      <c r="A5" s="56" t="s">
        <v>35</v>
      </c>
      <c r="B5" s="56"/>
      <c r="C5" s="56"/>
      <c r="D5" s="56"/>
      <c r="E5" s="56"/>
      <c r="F5" s="56"/>
      <c r="G5" s="56"/>
    </row>
    <row r="6" spans="1:7" ht="15.75">
      <c r="A6" s="17"/>
      <c r="B6" s="17"/>
      <c r="C6" s="17"/>
      <c r="D6" s="17"/>
      <c r="E6" s="17"/>
      <c r="F6" s="17"/>
      <c r="G6" s="17"/>
    </row>
    <row r="7" spans="1:7" ht="15.75">
      <c r="A7" s="17"/>
      <c r="B7" s="17"/>
      <c r="C7" s="17"/>
      <c r="D7" s="17"/>
      <c r="E7" s="17"/>
      <c r="F7" s="17"/>
      <c r="G7" s="17"/>
    </row>
    <row r="8" spans="1:7" ht="15.75" thickBot="1"/>
    <row r="9" spans="1:7" s="133" customFormat="1">
      <c r="A9" s="128" t="s">
        <v>134</v>
      </c>
      <c r="B9" s="129"/>
      <c r="C9" s="130"/>
      <c r="D9" s="131" t="s">
        <v>135</v>
      </c>
      <c r="E9" s="129"/>
      <c r="F9" s="130"/>
      <c r="G9" s="132" t="s">
        <v>136</v>
      </c>
    </row>
    <row r="10" spans="1:7" s="18" customFormat="1">
      <c r="A10" s="134" t="s">
        <v>137</v>
      </c>
      <c r="B10" s="135" t="s">
        <v>138</v>
      </c>
      <c r="C10" s="136" t="s">
        <v>139</v>
      </c>
      <c r="D10" s="137" t="s">
        <v>137</v>
      </c>
      <c r="E10" s="135" t="s">
        <v>138</v>
      </c>
      <c r="F10" s="137" t="s">
        <v>139</v>
      </c>
      <c r="G10" s="138"/>
    </row>
    <row r="11" spans="1:7">
      <c r="A11" s="139" t="s">
        <v>140</v>
      </c>
      <c r="B11" s="140" t="s">
        <v>141</v>
      </c>
      <c r="C11" s="141">
        <v>400000</v>
      </c>
      <c r="D11" s="142"/>
      <c r="E11" s="143"/>
      <c r="F11" s="141">
        <v>0</v>
      </c>
      <c r="G11" s="144">
        <f>C11-F11</f>
        <v>400000</v>
      </c>
    </row>
    <row r="12" spans="1:7">
      <c r="A12" s="145"/>
      <c r="B12" s="143" t="s">
        <v>142</v>
      </c>
      <c r="C12" s="141"/>
      <c r="D12" s="142"/>
      <c r="E12" s="146"/>
      <c r="F12" s="141"/>
      <c r="G12" s="144"/>
    </row>
    <row r="13" spans="1:7">
      <c r="A13" s="145"/>
      <c r="B13" s="146" t="s">
        <v>143</v>
      </c>
      <c r="C13" s="141"/>
      <c r="D13" s="147"/>
      <c r="E13" s="146"/>
      <c r="F13" s="141"/>
      <c r="G13" s="144"/>
    </row>
    <row r="14" spans="1:7">
      <c r="A14" s="148"/>
      <c r="B14" s="149"/>
      <c r="C14" s="150"/>
      <c r="D14" s="151"/>
      <c r="E14" s="149"/>
      <c r="F14" s="150"/>
      <c r="G14" s="152"/>
    </row>
    <row r="15" spans="1:7" s="133" customFormat="1" ht="15.75" thickBot="1">
      <c r="A15" s="153"/>
      <c r="B15" s="154" t="s">
        <v>144</v>
      </c>
      <c r="C15" s="155">
        <f>C11</f>
        <v>400000</v>
      </c>
      <c r="D15" s="156"/>
      <c r="E15" s="154"/>
      <c r="F15" s="155">
        <f>F11</f>
        <v>0</v>
      </c>
      <c r="G15" s="157">
        <f>SUM(G11:G14)</f>
        <v>400000</v>
      </c>
    </row>
    <row r="16" spans="1:7" ht="15.75" thickTop="1"/>
    <row r="17" spans="2:6">
      <c r="B17" s="159" t="s">
        <v>24</v>
      </c>
      <c r="E17" s="158"/>
      <c r="F17"/>
    </row>
    <row r="18" spans="2:6">
      <c r="F18"/>
    </row>
    <row r="19" spans="2:6" ht="15.75">
      <c r="B19" s="14" t="s">
        <v>145</v>
      </c>
      <c r="F19"/>
    </row>
    <row r="20" spans="2:6" ht="15.75">
      <c r="B20" t="s">
        <v>26</v>
      </c>
      <c r="F20" s="14"/>
    </row>
    <row r="21" spans="2:6">
      <c r="F21"/>
    </row>
  </sheetData>
  <mergeCells count="7">
    <mergeCell ref="A1:G1"/>
    <mergeCell ref="A2:G2"/>
    <mergeCell ref="A3:G3"/>
    <mergeCell ref="A4:G4"/>
    <mergeCell ref="A5:G5"/>
    <mergeCell ref="A9:C9"/>
    <mergeCell ref="D9:F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20% component of ira</vt:lpstr>
      <vt:lpstr>consolidated scf</vt:lpstr>
      <vt:lpstr>consolidated sie</vt:lpstr>
      <vt:lpstr>sef utilization</vt:lpstr>
      <vt:lpstr>scf-gf</vt:lpstr>
      <vt:lpstr>s of debt service</vt:lpstr>
      <vt:lpstr>sie-gf</vt:lpstr>
      <vt:lpstr>pdaf-tf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GSIS</dc:creator>
  <cp:lastModifiedBy>Harris</cp:lastModifiedBy>
  <cp:lastPrinted>2012-05-04T06:07:01Z</cp:lastPrinted>
  <dcterms:created xsi:type="dcterms:W3CDTF">2012-01-27T00:50:55Z</dcterms:created>
  <dcterms:modified xsi:type="dcterms:W3CDTF">2012-06-13T16:51:18Z</dcterms:modified>
</cp:coreProperties>
</file>