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15" windowWidth="20535" windowHeight="4035" firstSheet="4" activeTab="11"/>
  </bookViews>
  <sheets>
    <sheet name="4thQTR2013" sheetId="1" state="hidden" r:id="rId1"/>
    <sheet name="1stQTR2014" sheetId="2" state="hidden" r:id="rId2"/>
    <sheet name="2ndQTR2014" sheetId="4" state="hidden" r:id="rId3"/>
    <sheet name="3rdQTR" sheetId="5" state="hidden" r:id="rId4"/>
    <sheet name="20%IRA" sheetId="6" r:id="rId5"/>
    <sheet name="Sheet3" sheetId="3" state="hidden" r:id="rId6"/>
    <sheet name="SEF" sheetId="7" r:id="rId7"/>
    <sheet name="TRUST.FUND" sheetId="8" r:id="rId8"/>
    <sheet name="LDRRMC" sheetId="9" r:id="rId9"/>
    <sheet name="UNLIQUIDATED.CASH.ADVANCES" sheetId="10" r:id="rId10"/>
    <sheet name="STATEMENT OF CASHFLOWS" sheetId="11" r:id="rId11"/>
    <sheet name="ANNUAL.DEBT.SERVICE" sheetId="12" r:id="rId12"/>
  </sheets>
  <definedNames>
    <definedName name="_xlnm.Print_Area" localSheetId="1">'1stQTR2014'!$A$1:$I$32</definedName>
    <definedName name="_xlnm.Print_Area" localSheetId="4">'20%IRA'!$A$1:$L$86</definedName>
    <definedName name="_xlnm.Print_Area" localSheetId="2">'2ndQTR2014'!$A$1:$I$50</definedName>
    <definedName name="_xlnm.Print_Area" localSheetId="3">'3rdQTR'!$A$1:$I$84</definedName>
    <definedName name="_xlnm.Print_Titles" localSheetId="4">'20%IRA'!$8:$9</definedName>
    <definedName name="_xlnm.Print_Titles" localSheetId="2">'2ndQTR2014'!$8:$9</definedName>
    <definedName name="_xlnm.Print_Titles" localSheetId="3">'3rdQTR'!$8:$9</definedName>
  </definedNames>
  <calcPr calcId="124519"/>
</workbook>
</file>

<file path=xl/calcChain.xml><?xml version="1.0" encoding="utf-8"?>
<calcChain xmlns="http://schemas.openxmlformats.org/spreadsheetml/2006/main">
  <c r="J29" i="12"/>
  <c r="I29"/>
  <c r="H29"/>
  <c r="F29"/>
  <c r="E29"/>
  <c r="D29"/>
  <c r="K26"/>
  <c r="K29" s="1"/>
  <c r="K25"/>
  <c r="G25"/>
  <c r="K24"/>
  <c r="G24"/>
  <c r="K23"/>
  <c r="G23"/>
  <c r="K22"/>
  <c r="G22"/>
  <c r="K21"/>
  <c r="G21"/>
  <c r="K20"/>
  <c r="G20"/>
  <c r="K19"/>
  <c r="G19"/>
  <c r="K18"/>
  <c r="G18"/>
  <c r="G17"/>
  <c r="G29" s="1"/>
  <c r="J46" i="11"/>
  <c r="I45"/>
  <c r="I44"/>
  <c r="I41"/>
  <c r="I40"/>
  <c r="I35"/>
  <c r="I32"/>
  <c r="I30"/>
  <c r="J36" s="1"/>
  <c r="I29"/>
  <c r="I27"/>
  <c r="I22"/>
  <c r="I21"/>
  <c r="I20"/>
  <c r="I19"/>
  <c r="I23" s="1"/>
  <c r="I15"/>
  <c r="I14"/>
  <c r="I13"/>
  <c r="I12"/>
  <c r="I11"/>
  <c r="I16" s="1"/>
  <c r="J24" s="1"/>
  <c r="J47" l="1"/>
  <c r="J49" s="1"/>
  <c r="J34" i="10" l="1"/>
  <c r="I34"/>
  <c r="H34"/>
  <c r="G34"/>
  <c r="F34"/>
  <c r="E34"/>
  <c r="B34"/>
  <c r="F44" i="9" l="1"/>
  <c r="F43"/>
  <c r="E43"/>
  <c r="E44" s="1"/>
  <c r="D43"/>
  <c r="B43"/>
  <c r="G42"/>
  <c r="G41"/>
  <c r="C41"/>
  <c r="G40"/>
  <c r="G39"/>
  <c r="G38"/>
  <c r="G37"/>
  <c r="G36"/>
  <c r="G35"/>
  <c r="G34"/>
  <c r="G33"/>
  <c r="G32"/>
  <c r="G31"/>
  <c r="C31"/>
  <c r="G30"/>
  <c r="G29"/>
  <c r="G28"/>
  <c r="G27"/>
  <c r="G26"/>
  <c r="G25"/>
  <c r="G24"/>
  <c r="G23"/>
  <c r="C23"/>
  <c r="C43" s="1"/>
  <c r="G22"/>
  <c r="G21"/>
  <c r="F18"/>
  <c r="E18"/>
  <c r="D18"/>
  <c r="D44" s="1"/>
  <c r="C18"/>
  <c r="B18"/>
  <c r="G18" s="1"/>
  <c r="G17"/>
  <c r="G16"/>
  <c r="G15"/>
  <c r="G14"/>
  <c r="G13"/>
  <c r="C44" l="1"/>
  <c r="G43"/>
  <c r="B44"/>
  <c r="G44" l="1"/>
  <c r="I37" i="7" l="1"/>
  <c r="I36"/>
  <c r="G72" i="6" l="1"/>
  <c r="G53"/>
  <c r="G52"/>
  <c r="C52"/>
  <c r="G36" i="5"/>
  <c r="C36"/>
  <c r="G34"/>
  <c r="C34"/>
  <c r="G33"/>
  <c r="C33"/>
  <c r="G63"/>
  <c r="C63"/>
  <c r="G65"/>
  <c r="C65"/>
  <c r="G70"/>
  <c r="G33" i="4"/>
  <c r="G21"/>
  <c r="G16"/>
  <c r="G17"/>
  <c r="G18"/>
  <c r="G19"/>
  <c r="G20"/>
  <c r="G42"/>
  <c r="G15"/>
  <c r="G14"/>
  <c r="G40" l="1"/>
  <c r="G13"/>
  <c r="G11"/>
  <c r="G17" i="2"/>
  <c r="G14"/>
  <c r="G13"/>
  <c r="G11"/>
  <c r="G28" i="1"/>
  <c r="G29"/>
  <c r="G30"/>
  <c r="G31"/>
  <c r="G18"/>
  <c r="G19"/>
  <c r="G20"/>
  <c r="G21"/>
  <c r="G22"/>
  <c r="G24"/>
  <c r="G25"/>
  <c r="G26"/>
  <c r="G27"/>
  <c r="G17"/>
  <c r="G16"/>
  <c r="G15"/>
  <c r="G14"/>
  <c r="G13"/>
  <c r="G12"/>
  <c r="G11"/>
</calcChain>
</file>

<file path=xl/sharedStrings.xml><?xml version="1.0" encoding="utf-8"?>
<sst xmlns="http://schemas.openxmlformats.org/spreadsheetml/2006/main" count="1194" uniqueCount="751">
  <si>
    <t>FDP Form 7- 20% Component of the IRA Utilization</t>
  </si>
  <si>
    <t>20% COMPONENT OF THE IRA UTILIZATION</t>
  </si>
  <si>
    <t>FOR THE 4th QUARTER, CY 2013</t>
  </si>
  <si>
    <t>Province, City or Municipality:  PANGASINAN</t>
  </si>
  <si>
    <t>PROGRAM OR PROJECT</t>
  </si>
  <si>
    <t>LOCATION</t>
  </si>
  <si>
    <t>TOTAL COST</t>
  </si>
  <si>
    <t>DATE STARTED</t>
  </si>
  <si>
    <t>TARGET COMPLETION DATE</t>
  </si>
  <si>
    <t>% OF COMPLETION</t>
  </si>
  <si>
    <t>TOTAL COST INCURRED TO DATE</t>
  </si>
  <si>
    <t>PROJECT STATUS</t>
  </si>
  <si>
    <t>No. of Extensions, if any</t>
  </si>
  <si>
    <t>Remarks</t>
  </si>
  <si>
    <t>Social Development</t>
  </si>
  <si>
    <t>Asphalt and Pre-Mix for Buenlag Provincial Road, San Isidro Norte Section, Binmaley</t>
  </si>
  <si>
    <t>San Isidro Norte Section, Binmaley</t>
  </si>
  <si>
    <t>Paid on Oct., 2013</t>
  </si>
  <si>
    <t xml:space="preserve"> Binmaley, Pangasinan</t>
  </si>
  <si>
    <t>Concreting of Brgy. Tombor Rd. I &amp; II,</t>
  </si>
  <si>
    <t>Renovation of existing supply and storage bldg., into medical supply bldg</t>
  </si>
  <si>
    <t>Eastern Pang. Dist. Hospital, Tayug</t>
  </si>
  <si>
    <t>Paid on 12/20/13</t>
  </si>
  <si>
    <t>Replacement of G.I. furnaces for parts, repair of damaged concrete floor slab at Capitol Bldg.,</t>
  </si>
  <si>
    <t xml:space="preserve"> Capitol Bldg.,</t>
  </si>
  <si>
    <t>Controlled dtd 11/2013</t>
  </si>
  <si>
    <t xml:space="preserve"> Matalava, Lingayen, Pangasinan</t>
  </si>
  <si>
    <t xml:space="preserve"> Improvement of Brgy. Hall</t>
  </si>
  <si>
    <t xml:space="preserve">Construction of concrete Canal with removable cover </t>
  </si>
  <si>
    <t>along Castillo-Maniboc Road, Maniboc, Lingayen</t>
  </si>
  <si>
    <t>Controlled dtd 12/2013</t>
  </si>
  <si>
    <t>additional works for the construction of Nipa Shed Waiting Area, Phase 2,</t>
  </si>
  <si>
    <t xml:space="preserve"> Mapandan Community Hospital</t>
  </si>
  <si>
    <t>Installtion of automatic transfer switch</t>
  </si>
  <si>
    <t xml:space="preserve">  Manaoag Com. Hospital</t>
  </si>
  <si>
    <t>Construction of 2 units - 6 cubicles temporary comfort rooms for men and women with water system</t>
  </si>
  <si>
    <t xml:space="preserve"> at Bical Sur, Bayambang, Pangasinan</t>
  </si>
  <si>
    <t xml:space="preserve">Construction of Drainage Canal </t>
  </si>
  <si>
    <t xml:space="preserve"> PPH, Bolingit, San Carlos, Pangasinan</t>
  </si>
  <si>
    <t>Controlled 11-2013</t>
  </si>
  <si>
    <t>fabrication and installation of reflectorize signboard for Highway curves</t>
  </si>
  <si>
    <t>Along Urdaneta-Asingan Rd., via Calepan Provincial Road, Asingan</t>
  </si>
  <si>
    <t>Controlled 12-2013</t>
  </si>
  <si>
    <t>8917-1</t>
  </si>
  <si>
    <t>Improvement/blocktopping of Pob. East (Pandayan St.,) Calasiao</t>
  </si>
  <si>
    <t xml:space="preserve"> Pob. East (Pandayan St.,) Calasiao</t>
  </si>
  <si>
    <t xml:space="preserve"> improvement/asphalting/patching of San Manuel - San Nicolas, San Vicente Section</t>
  </si>
  <si>
    <t>San Manuel, Pangasinan</t>
  </si>
  <si>
    <t>Bugallon, Pangasinan</t>
  </si>
  <si>
    <t xml:space="preserve"> Blocktopping of Polong Road</t>
  </si>
  <si>
    <t>Concreting of San Isidro Sur Road</t>
  </si>
  <si>
    <t>Binmaley, Pangasinan</t>
  </si>
  <si>
    <t xml:space="preserve"> Blocktopping of Pangapisan Sur Road</t>
  </si>
  <si>
    <t xml:space="preserve"> Lingayen, Pangasinan</t>
  </si>
  <si>
    <t>Controlled 10-2013</t>
  </si>
  <si>
    <t xml:space="preserve"> Poblacion , Agno, Pangasinan</t>
  </si>
  <si>
    <t>Repair/rehab of 1- Barrel RCBC along Boboy-Abagatanen Rd.,</t>
  </si>
  <si>
    <t xml:space="preserve"> Repair/rehab of damaged sub &amp; super structure of Bisclac Bridge </t>
  </si>
  <si>
    <t xml:space="preserve"> San Manuel, Pangasinan</t>
  </si>
  <si>
    <t>Riprapping of Banaga Bridge Riverbank</t>
  </si>
  <si>
    <t xml:space="preserve"> Brgy. Banaga, Bugallon, Pangasinan</t>
  </si>
  <si>
    <t>Asphalting works infront of the Building at headquarters Regional Maritime Unit - 1</t>
  </si>
  <si>
    <t>Dagupan City, Pangasinan</t>
  </si>
  <si>
    <t>Economic Development</t>
  </si>
  <si>
    <t xml:space="preserve"> concreting of Brgy. Portic Rd., </t>
  </si>
  <si>
    <t>Controlled 3-17-14</t>
  </si>
  <si>
    <t xml:space="preserve">rehabilitation/improvement of Main Building (completion of Module and Right Wing) @ EPDH, </t>
  </si>
  <si>
    <t>Tayug, Pangasinan</t>
  </si>
  <si>
    <t xml:space="preserve"> construction of CHB Drainage Canal, Installation/Fabrication of concrete cover of existing drainage canal</t>
  </si>
  <si>
    <t>Limahong St., San Pedro West, Rosales, Pangasinan</t>
  </si>
  <si>
    <t>Controlled 3-27-14</t>
  </si>
  <si>
    <t>construction of Bislac Bridge,</t>
  </si>
  <si>
    <t>Obligated March-2014</t>
  </si>
  <si>
    <t xml:space="preserve">concreting of Balungao-Napudot Rd. (Phase II) </t>
  </si>
  <si>
    <t>Balungao, Pangasinan</t>
  </si>
  <si>
    <t>Obligated 3-2014</t>
  </si>
  <si>
    <t>Safeway Construction and Supply</t>
  </si>
  <si>
    <t>Maricris Entp</t>
  </si>
  <si>
    <t>MCB Constn &amp; Supply</t>
  </si>
  <si>
    <t>W.M. Salayog Const'n &amp; Gen. Mdse PR# 0253</t>
  </si>
  <si>
    <t>100% Completed on April, 2014</t>
  </si>
  <si>
    <t>BET Contruction &amp; Supply</t>
  </si>
  <si>
    <t>Exponential Headway Real Estate Dev't Corp</t>
  </si>
  <si>
    <t>KJRS Construction Enterprises</t>
  </si>
  <si>
    <t>BET Const'n</t>
  </si>
  <si>
    <t>EPHRAH Entp</t>
  </si>
  <si>
    <t>MCB Const'n &amp; Supply</t>
  </si>
  <si>
    <t>BET Const'n &amp; Supply</t>
  </si>
  <si>
    <t>ALCEL Const'n</t>
  </si>
  <si>
    <t>ZOTA Trdg. &amp; Const'n</t>
  </si>
  <si>
    <t>W.M. Salayog</t>
  </si>
  <si>
    <t>Lucky G18 Const'n</t>
  </si>
  <si>
    <t>Exponential Headwa</t>
  </si>
  <si>
    <t>Zota Trdg</t>
  </si>
  <si>
    <t>Safeway Const'n</t>
  </si>
  <si>
    <t>KJRS Const'n</t>
  </si>
  <si>
    <t>FOR THE 2nd QUARTER, CY 2014</t>
  </si>
  <si>
    <t>Bani, Pangasinan</t>
  </si>
  <si>
    <t>Alcel Constn.</t>
  </si>
  <si>
    <t>improvement (riprapping) of side slope of Brgy. Road, Brgy. Dupo</t>
  </si>
  <si>
    <t>Controlled 5-15-14</t>
  </si>
  <si>
    <t>Safeway Constn PR# 1745</t>
  </si>
  <si>
    <t xml:space="preserve"> Burgos, Pangasinan</t>
  </si>
  <si>
    <t>W.M. Salayog PR# 1522</t>
  </si>
  <si>
    <t>ALCEL Const. PR# 1894</t>
  </si>
  <si>
    <t>Dasol, Pangasinan</t>
  </si>
  <si>
    <t>BET Constn PR#0591</t>
  </si>
  <si>
    <t>BET Constn PR#0676</t>
  </si>
  <si>
    <t>Lingayen, Pangasinan</t>
  </si>
  <si>
    <t>W.M. SALAYOG Constn.PR#2079</t>
  </si>
  <si>
    <t>TAYUG, Pangasinan</t>
  </si>
  <si>
    <t>W.M. SALAYOG Constn PR#2278</t>
  </si>
  <si>
    <t xml:space="preserve"> Bugallon, Pangasinan</t>
  </si>
  <si>
    <t>KJRS Const'n Entp.PR#1733</t>
  </si>
  <si>
    <t xml:space="preserve"> San Carlos, Pangasinan</t>
  </si>
  <si>
    <t>Exponential Headway PR# 0296</t>
  </si>
  <si>
    <t>Alaminos City</t>
  </si>
  <si>
    <t>Bet Constn PR#2193</t>
  </si>
  <si>
    <t>Exponential Headway PR# 1895</t>
  </si>
  <si>
    <t xml:space="preserve"> Bolinao, Pangasinan</t>
  </si>
  <si>
    <t>Exponential Headway PR# 139</t>
  </si>
  <si>
    <t xml:space="preserve"> Asphalting of Bical Road (North and Sur)</t>
  </si>
  <si>
    <t xml:space="preserve"> Bayambang, Pangasinan</t>
  </si>
  <si>
    <t>BET Constn &amp; Supply PR# 1965</t>
  </si>
  <si>
    <t>Controlled 5-20-14</t>
  </si>
  <si>
    <t>Exponential Headway PR# 1964</t>
  </si>
  <si>
    <t>Asphalting/blocktopping of Bical Sur Road, w/ slope protection(extension) Bical Sur, Bayambang, Pangasinan</t>
  </si>
  <si>
    <t>Bayambang, Pangasinan</t>
  </si>
  <si>
    <t>MCB Constn.PR# 2862</t>
  </si>
  <si>
    <t>MAPANDAN, Pangasinan</t>
  </si>
  <si>
    <t>NBL ENTP. PR# 2894</t>
  </si>
  <si>
    <t>5th and 6th PED</t>
  </si>
  <si>
    <t>MCB Constn PR# 2486</t>
  </si>
  <si>
    <t>Calasiao, Pangasinan</t>
  </si>
  <si>
    <t>KJRS Const'n. Entp. PR# 1551</t>
  </si>
  <si>
    <t>Construction of Additional Communal Irrigation System/Dam at Brgy. Hacienda</t>
  </si>
  <si>
    <t>8912-1</t>
  </si>
  <si>
    <t>EPHRAH ENT., PR# 0906</t>
  </si>
  <si>
    <t>NBL ENTP. PR# 0551</t>
  </si>
  <si>
    <t>SAFEWAY Const. PR# 1168</t>
  </si>
  <si>
    <t>various Prov'l Govt. Hospitals Bldgs and portalets</t>
  </si>
  <si>
    <t>W.M. Salayog ConstnPR# 1592</t>
  </si>
  <si>
    <t xml:space="preserve"> Brgy. Portic, Bugallon, Pangasinan</t>
  </si>
  <si>
    <t>W.M. Salayog Constn PR#0368</t>
  </si>
  <si>
    <t>Concreting of Lingayen Fire Station Office Flooring and Parking Area</t>
  </si>
  <si>
    <t>Alma S. Macaranas Trdg. PR#0378</t>
  </si>
  <si>
    <t>Repair and Maintenance of 3 Gensets at NRSCC, Sison Auditorium and Capitol Bldg</t>
  </si>
  <si>
    <t>NRSCC, SISON AUDITORIUM AND CAPITOL BLDG.</t>
  </si>
  <si>
    <t xml:space="preserve"> MCB CONSTN. PR#0378</t>
  </si>
  <si>
    <t>Improvement/repair of COMELEC Prov'l Supervisor's Off., Astrodome, Dagupan City</t>
  </si>
  <si>
    <t>Dagupan City</t>
  </si>
  <si>
    <t>Exponential Headway Real Estate PR#0509</t>
  </si>
  <si>
    <t>Improvement/Asphalting of Capitol Loop, Capitol Compound</t>
  </si>
  <si>
    <t>Capitol Compound, Lingayen, Pangasinan</t>
  </si>
  <si>
    <t>LUCKY G18 CONST. PR#2151</t>
  </si>
  <si>
    <t>Installation of Feederline Underground Electric Wiring and Supply Wiring Generator Set</t>
  </si>
  <si>
    <t>Urdaneta Dist. Hosp., Urdaneta City</t>
  </si>
  <si>
    <t>W.M. Salayog PR#2179</t>
  </si>
  <si>
    <t>Improvement/Rehabilitation of Center for Excellence of Employee Devt, Kalantiao Bldg</t>
  </si>
  <si>
    <t xml:space="preserve"> Brgy. Portic, Bugallon,Pangasinan</t>
  </si>
  <si>
    <t>Payment of Loan Amortization</t>
  </si>
  <si>
    <t>Land Bank of the Philippines</t>
  </si>
  <si>
    <t>Economic  Development</t>
  </si>
  <si>
    <t>Environmental  Development</t>
  </si>
  <si>
    <t>INSTALLATION OF 3-167 KVA Transformer at EPDH</t>
  </si>
  <si>
    <t>CONSTRUCTION of GIRL SCOUT BLDG., PHASE II</t>
  </si>
  <si>
    <t>CONSTRUCTION of BOY SCOUT BLDG., PHASE II</t>
  </si>
  <si>
    <t>FABRICATION AND INSTALLATION OF STEEL COVER AND CONCRETE CANAL AT BUGALLON PUBLIC MARKET</t>
  </si>
  <si>
    <t xml:space="preserve"> Blocktopping at Magsaysay Road</t>
  </si>
  <si>
    <t>Blocktopping of Barangay road</t>
  </si>
  <si>
    <t>Asphalting/blocktopping of various streets</t>
  </si>
  <si>
    <t>Concreting of Brgy. Umanday Road, (Sitio Cupang) with grouted riprap at Brgy. Umanday</t>
  </si>
  <si>
    <t>IMPROVEMENT/REHABILITATION OF NILOMBOT BRIDGE</t>
  </si>
  <si>
    <t>Repainting of bridges in the 5th and 6th PED</t>
  </si>
  <si>
    <t>Construction of Perimeter fence with  Grills and repair/extension of Brgy. Outpost</t>
  </si>
  <si>
    <t>Siphoning/cleaning of various septic tanks @ various Prov'l Govt. Hospitals Bldgs and portalets</t>
  </si>
  <si>
    <t>Repair of ALS Bldg., (Male and Female CR) at Brgy. Portic</t>
  </si>
  <si>
    <t>Concreting of Bued-Ambonao Road</t>
  </si>
  <si>
    <t>Repair/improvement of covered court; construction of CR at Pangasian Prov'l Hosp</t>
  </si>
  <si>
    <t>Improvement/repair of Perimeter Fence, Brgy. Bobonot, Dasol Breeding Station</t>
  </si>
  <si>
    <t>Construction of Additional 2-Span covered court of Brgy. Bañaga</t>
  </si>
  <si>
    <t>Improvement/rehabilitation of Auditorium with stage at Bani Municipal Plaza</t>
  </si>
  <si>
    <t xml:space="preserve">Rehabilitation/improvement of Main Building (completion of Module and Right Wing) @ EPDH, </t>
  </si>
  <si>
    <t>Rehabilitation/improvement of Main Building (completion of Module and Right Wing) @ EPDH, Tayug, Pangasinan</t>
  </si>
  <si>
    <t>Repair of Prof. Amado G. Espino, Sr. MP Gymnasium</t>
  </si>
  <si>
    <t>Preparation/landfill/backfilling of Brgy. Road, Dupo and Waste Disposal of Dredging Machine</t>
  </si>
  <si>
    <t xml:space="preserve">Ground improvement (concreting at Bugallon Public Market) </t>
  </si>
  <si>
    <t>Improvement of Old Public Market Bldg., "B", at Bugallon Public Market</t>
  </si>
  <si>
    <t>Rehabilitation of Burgos Municipal Gymnasium, Gov't Service Center</t>
  </si>
  <si>
    <t>100% Completed on 5-15-14</t>
  </si>
  <si>
    <t>100% Completed on  4-28-14</t>
  </si>
  <si>
    <t>100% Completed on  6-20-14</t>
  </si>
  <si>
    <t>100% Completed on  5-15-14</t>
  </si>
  <si>
    <t>100% Completed on  6-5-14</t>
  </si>
  <si>
    <t>100% Completed on  4-25-14</t>
  </si>
  <si>
    <t>100% Completed on  5-14-14</t>
  </si>
  <si>
    <t>100% Completed on  6-19-14</t>
  </si>
  <si>
    <t>100% Completed on  4-29-14</t>
  </si>
  <si>
    <t>100% Completed on  6-3-14</t>
  </si>
  <si>
    <t>100% Completed on 6-20-14</t>
  </si>
  <si>
    <t>100% Completed on 6-5-14</t>
  </si>
  <si>
    <t>100% Completed on  4-21-14</t>
  </si>
  <si>
    <t>100% Completed on  5-27-14</t>
  </si>
  <si>
    <t>100% Completed on 5-29-14</t>
  </si>
  <si>
    <t>100% Completed on 5-27-14</t>
  </si>
  <si>
    <t>100% Completed on 4-28-14</t>
  </si>
  <si>
    <t>FOR THE 3RD QUARTER, CY 2014</t>
  </si>
  <si>
    <t>CAD Const.PR# 1769</t>
  </si>
  <si>
    <t>Controlled 9-23-14</t>
  </si>
  <si>
    <t>BET Const. PR# 1836</t>
  </si>
  <si>
    <t>Controlled 8-6-14</t>
  </si>
  <si>
    <t>Controlled 9-24-14</t>
  </si>
  <si>
    <t>Zota Trdg.</t>
  </si>
  <si>
    <t>W.M. Salayog PR# 1085</t>
  </si>
  <si>
    <t>Paid 7-2014</t>
  </si>
  <si>
    <t>Lucky G18 PR#2703</t>
  </si>
  <si>
    <t>Paid in 7-2014</t>
  </si>
  <si>
    <t>W.M. SALAYOG Const PR#2133</t>
  </si>
  <si>
    <t>BET Constn. PR#2193</t>
  </si>
  <si>
    <t>Safeway Const. &amp; Supply PR#1595</t>
  </si>
  <si>
    <t>Ephrah Ent. PR# 0569</t>
  </si>
  <si>
    <t>Controlled 8-20-14</t>
  </si>
  <si>
    <t>Ephrah Ent. PR# 1749</t>
  </si>
  <si>
    <t>Controlled 8-13-14</t>
  </si>
  <si>
    <t>Exponential Headway PR# 1680</t>
  </si>
  <si>
    <t>Zota Trdg. PR# 0934</t>
  </si>
  <si>
    <t>ZOTA TRDG. PR# 2273</t>
  </si>
  <si>
    <t>ZOTA TRDG PR# 2440</t>
  </si>
  <si>
    <t>Exponential Headway PR# 2539</t>
  </si>
  <si>
    <t>Safeway Constn PR# 1941</t>
  </si>
  <si>
    <t>Exponential Headway  PR# 1746</t>
  </si>
  <si>
    <t>Controlled 9-3-14</t>
  </si>
  <si>
    <t>Zota Trdg.  PR# 1896</t>
  </si>
  <si>
    <t>BET Constn PR# 2536</t>
  </si>
  <si>
    <t>Controlled 9-4-14</t>
  </si>
  <si>
    <t>Ephrah Entp PR# 3639</t>
  </si>
  <si>
    <t>Exponential Headway PR#4255</t>
  </si>
  <si>
    <t>Controlled 8-22-14</t>
  </si>
  <si>
    <t>Exponential Headway  PR#4209</t>
  </si>
  <si>
    <t xml:space="preserve"> Exponential Headway PR#5233</t>
  </si>
  <si>
    <t xml:space="preserve"> Exponential Headway PR#6341</t>
  </si>
  <si>
    <t>ZOTA Trdg.  PR#2597</t>
  </si>
  <si>
    <t>6511-1</t>
  </si>
  <si>
    <t>Engr. Alvin L. Bigay PR# 5575</t>
  </si>
  <si>
    <t>Fees for Geological Site Scooping, Eng'g Geologic and Geohazard Assessment and Review of Initial Environmental Examination for the issuance of Environmental Compliance Certificate of Aplaya West Resettlement and Estuario Grande Village Project</t>
  </si>
  <si>
    <t>Paid 8-2014</t>
  </si>
  <si>
    <t>KJRS Constn PR# 4264</t>
  </si>
  <si>
    <t>BET Const. PR# 5370</t>
  </si>
  <si>
    <t>Controlled 7-31-14</t>
  </si>
  <si>
    <t>8912-4</t>
  </si>
  <si>
    <t>PR#7334</t>
  </si>
  <si>
    <t>-</t>
  </si>
  <si>
    <t>Obligated</t>
  </si>
  <si>
    <t>PR#7383</t>
  </si>
  <si>
    <t>various spare parts for use of dredging machine #2</t>
  </si>
  <si>
    <t>Lauro G. Caoile/Salome Q. dela Peña - Loan granted to Bantay Bayan Association</t>
  </si>
  <si>
    <t>Arturo M. Co/Ana M. Pahela - Loan granted to Golden Mountain MPC</t>
  </si>
  <si>
    <t>Anna Liza C. Obana/Elvira D. Tomas - Loan granted to Lucky Rooster Consumer's Coop.</t>
  </si>
  <si>
    <t>Arturo B. Cariño - Loan granted to Anda SEA-K MPC</t>
  </si>
  <si>
    <t>PR#7173</t>
  </si>
  <si>
    <t>PR#7657</t>
  </si>
  <si>
    <t>8919-2</t>
  </si>
  <si>
    <t>Safeway Constn. PR#2493</t>
  </si>
  <si>
    <t>100% as of Oct., 2014</t>
  </si>
  <si>
    <t>PR#1364</t>
  </si>
  <si>
    <t>PR#6625</t>
  </si>
  <si>
    <t>PR#7331</t>
  </si>
  <si>
    <t>PR#8040</t>
  </si>
  <si>
    <t>PR#8135</t>
  </si>
  <si>
    <t>PR#7996</t>
  </si>
  <si>
    <t>PR#7675</t>
  </si>
  <si>
    <t>PR#7789</t>
  </si>
  <si>
    <t>PR#7881</t>
  </si>
  <si>
    <t>PR#8019</t>
  </si>
  <si>
    <t>Zota Trdg. PR#1012</t>
  </si>
  <si>
    <t>Controlled 7-9-14</t>
  </si>
  <si>
    <t>W.M. Salayog PR#2538</t>
  </si>
  <si>
    <t xml:space="preserve"> 1 set panel mtrs 600A 3P for temporary installation of Generator set at Tayug District Hospital</t>
  </si>
  <si>
    <t>Lucky G18 PR#2289</t>
  </si>
  <si>
    <t>Controlled 7-10-14</t>
  </si>
  <si>
    <t>Safeway Const. PR#2537</t>
  </si>
  <si>
    <t>Controlled 8-1-14</t>
  </si>
  <si>
    <t>NBL Entp. PR#4624</t>
  </si>
  <si>
    <t>Controlled 8-8-14</t>
  </si>
  <si>
    <t>PR#4374</t>
  </si>
  <si>
    <t>PR#4321</t>
  </si>
  <si>
    <t>MCB Constn. PR#4197</t>
  </si>
  <si>
    <t>Exponential Headway PR#5166</t>
  </si>
  <si>
    <t>Safeway Constn. PR#5637</t>
  </si>
  <si>
    <t>BET Constn PR#4254</t>
  </si>
  <si>
    <t>W.M. Salayog PR#2680</t>
  </si>
  <si>
    <t>BET Constn. PR#3470</t>
  </si>
  <si>
    <t>Controlled 8-26-14</t>
  </si>
  <si>
    <t>W.M. Salayog PR#6286</t>
  </si>
  <si>
    <t>Controlled 10-9-14</t>
  </si>
  <si>
    <t>Zota Trdg. PR#6870</t>
  </si>
  <si>
    <t>PR#6664</t>
  </si>
  <si>
    <t>Zota Trdg. PR#6774</t>
  </si>
  <si>
    <t>Lucky G18 PR#6618</t>
  </si>
  <si>
    <t xml:space="preserve"> Brgy. Dupo, Binmaley, Pangasinan</t>
  </si>
  <si>
    <t>Pangasinan</t>
  </si>
  <si>
    <t xml:space="preserve"> Urdaneta, Pangasinan</t>
  </si>
  <si>
    <t>Sta. Barbara, Pangasinan</t>
  </si>
  <si>
    <t>Mapandan, Pang.</t>
  </si>
  <si>
    <t xml:space="preserve">Blocktopping of Mapandan-Pias Rd. and Mapandan-Manaoag Rd., </t>
  </si>
  <si>
    <t>Mangatarem, Pangasinan</t>
  </si>
  <si>
    <t>San Jacinto, Pangasinan</t>
  </si>
  <si>
    <t>4th-6th District</t>
  </si>
  <si>
    <t xml:space="preserve"> Asphalting the Parking Area, Poblacion,</t>
  </si>
  <si>
    <t>Asphalting/Blocktopping of Baybay Polong Rd.,</t>
  </si>
  <si>
    <t>Sto. Tomas, Pangasinan</t>
  </si>
  <si>
    <t>Bautista, Pangasinan</t>
  </si>
  <si>
    <t xml:space="preserve">Concreting of Ketegan-Palisoc Rd., </t>
  </si>
  <si>
    <t xml:space="preserve">Construction of Communal Irrigation System/Dam @ Sitio Samat, Brgy. Hacienda, </t>
  </si>
  <si>
    <t xml:space="preserve">Construction of Irrigation Canal w/ Riprap, Brgy. Hacienda, </t>
  </si>
  <si>
    <t>15500 pcs empty sacks of rice for preparation wasted disposal of dredging machine at Brgy. Dupo,</t>
  </si>
  <si>
    <t>Sta. Barbara, San Quintin, Mangatarem and Lingayen</t>
  </si>
  <si>
    <t>Forest tree seeds, and other various materials needed for the propagation of fruit and forest tree seedlings at the field stations</t>
  </si>
  <si>
    <t>300 coconut seedlings for Tree Planting at Capitol Beachfront, Baywalf Area</t>
  </si>
  <si>
    <t>Construction of water system in Bañaga</t>
  </si>
  <si>
    <t>Maintenance of water and sewer system around Capitol Compound</t>
  </si>
  <si>
    <t>Sitio Centro, Brgy. Mabini, Balungao, Pangasinan</t>
  </si>
  <si>
    <t xml:space="preserve"> Yatyat, Turco, Nambagatan, Laoac, Pangasinan</t>
  </si>
  <si>
    <t>Construction of 3 (u) Artesian Well</t>
  </si>
  <si>
    <t>Installation and tapping of Water System Distribution Pipeline at Mangatarem Dist. Hosp.</t>
  </si>
  <si>
    <t>San Carlos City</t>
  </si>
  <si>
    <t>Installation of Water Treatment at ICU Dialysis At Pang. Prov'l Hosp.</t>
  </si>
  <si>
    <t xml:space="preserve"> Brgy. Quetegan, Mangatarem, Pangasinan</t>
  </si>
  <si>
    <t>Construction of 1 (u) deepwell,</t>
  </si>
  <si>
    <t>Warey, Malasiqui, Pangasinan</t>
  </si>
  <si>
    <t>Construction of deepwell (Level 1) Artesian Well Project (200 depth)</t>
  </si>
  <si>
    <t>Cabanaetan, Mabini, Pangasinan</t>
  </si>
  <si>
    <t>Gais-Guipe, Dasol, Pangasinan</t>
  </si>
  <si>
    <t xml:space="preserve">Construction of deepwell (Level 1) Artesian Well Project (160 ft depth) at </t>
  </si>
  <si>
    <t>Construction of Perimeter fence with Iron Grills and Steel Gate at Pangapisan Sur E/S</t>
  </si>
  <si>
    <t>Feederline underground installation and relocation of generator set and transformer and upgrading transformer</t>
  </si>
  <si>
    <t>Pozorrubio Community Hospital</t>
  </si>
  <si>
    <t>Siphoning/cleaning of various septic tank at Veteran's Park, Canteen front of Motorpool, Lingayen &amp; Capitol Resort</t>
  </si>
  <si>
    <t>Lingayen, and various Prov'l Hospitals around Pangasinan</t>
  </si>
  <si>
    <t>Replacement and extension of water system</t>
  </si>
  <si>
    <t xml:space="preserve"> Brgy. Estanza, Lingayen, Pangasinan</t>
  </si>
  <si>
    <t>Repair of CR fixtures and facilities at Governor's Island, Lucap</t>
  </si>
  <si>
    <t>Alaminos, Pangasinan</t>
  </si>
  <si>
    <t>Asphalting of Drainage &amp; Parking Area of CENRO</t>
  </si>
  <si>
    <t>Tondaligan, Dagupan City</t>
  </si>
  <si>
    <t>Repair/Restoration of Bengzon-Yuson Residential Bldg.,(Phase I)</t>
  </si>
  <si>
    <t xml:space="preserve"> Lingayen, Pangasinan </t>
  </si>
  <si>
    <t>Repair/improvement of United Way Bldg., (Main Bldg., Phase II,)</t>
  </si>
  <si>
    <t>Installation of Underground Feederline Wiring from Electrical Room, Main Bldg., to Generator House @ EPDH</t>
  </si>
  <si>
    <t>Repair/improvement of United Way Annex Bldg., Phase II</t>
  </si>
  <si>
    <t>Construction of generator house @ Motorpool compound</t>
  </si>
  <si>
    <t>Construction of generator house @ Kalantiao Bldg.</t>
  </si>
  <si>
    <t>Construction of perimeter fence, catch basin, line canal with steel cover &amp; add'l CHB wall of the existing perimeter fence @ Slaughter house</t>
  </si>
  <si>
    <t>Socony, Bugallon, Pangasinan</t>
  </si>
  <si>
    <t>Fabrication/installation of Steel grills of existing perimeter fence @ WPDH</t>
  </si>
  <si>
    <t>Improvement of stairs, view deck and completion of CR#2 @ Governor's Island, Lucap</t>
  </si>
  <si>
    <t>Alaminos City, Pangasinan</t>
  </si>
  <si>
    <t>Construction of 2-storey ABC Bldg.,</t>
  </si>
  <si>
    <t>Improvement (riprapping) of side slope of Brgy. Road,</t>
  </si>
  <si>
    <t>Construction of roofing of 2 units pathway of Public Market,</t>
  </si>
  <si>
    <t xml:space="preserve">Construction of Brgy. Hall, Brgy. Basing, </t>
  </si>
  <si>
    <t>Repair/rehabilitation of Repair Bay No. 1 and Office Bldg., Motorpool Compound</t>
  </si>
  <si>
    <t>Repainting of various provincial bridges around Pangasinan</t>
  </si>
  <si>
    <t>Asphalting of various provincial roads</t>
  </si>
  <si>
    <t>Asphalting and blocktopping of Tulong West Road,</t>
  </si>
  <si>
    <t xml:space="preserve">Concreting of Brgy. Domalandan East Road., </t>
  </si>
  <si>
    <t>Concreting of Brgy. Umanday Road, (Sitio Cupang) with grouted riprap at Brgy. Umanday,</t>
  </si>
  <si>
    <t>Feeder Road, Brgy. Naguilayan</t>
  </si>
  <si>
    <t xml:space="preserve">Concreting of Mapandan-Banaoang Road, </t>
  </si>
  <si>
    <t xml:space="preserve">Concreting of Cabarabuan-Lawak-Langka Road, </t>
  </si>
  <si>
    <t xml:space="preserve">Blocktopping/patching along San Jacinto-Pozorrubio Road, Lobong Section, </t>
  </si>
  <si>
    <t xml:space="preserve">Concreting of Quetegan-Bunlalacao Road, </t>
  </si>
  <si>
    <t>Concreting of Rajal-Esmeralda Road</t>
  </si>
  <si>
    <t>Painting of various steel bridges within 4th-6th District</t>
  </si>
  <si>
    <t>Improvement/Asphalting of Road going to Baywalk, Capitol Compound</t>
  </si>
  <si>
    <t>Blocktopping/asphalting of Brgys. Poblacion West and San Antonio Road</t>
  </si>
  <si>
    <t>Repair of PSWDO Office and Child Care Development Center (CCDC)</t>
  </si>
  <si>
    <t>Construction of generator house @ Finance Bldg.</t>
  </si>
  <si>
    <t>Improvement of Bathhouse at Beachfront, Capitol</t>
  </si>
  <si>
    <t>Replacement of submersible pump at Capitol Water System, Capitol Compound</t>
  </si>
  <si>
    <t>General Repair of Alaminos Police Station</t>
  </si>
  <si>
    <t>Construction of 2 units deepwells</t>
  </si>
  <si>
    <t>Completion of Brgy. Hall at Salasa</t>
  </si>
  <si>
    <t>Paid as of Sept, 2014</t>
  </si>
  <si>
    <t>FOR THE 4th QUARTER, CY 2014</t>
  </si>
  <si>
    <t xml:space="preserve"> Brgy. Road, Brgy. Dupo, Binmaley, Pangasinan</t>
  </si>
  <si>
    <t>Improvement (riprapping) of side slope</t>
  </si>
  <si>
    <t>Fully paid 10/2014</t>
  </si>
  <si>
    <t>Zota Trdg. PR# 1681</t>
  </si>
  <si>
    <t>Construction of roofing of 2 units pathway of Public Market</t>
  </si>
  <si>
    <t>Fully paid 11/2014</t>
  </si>
  <si>
    <t>Controlled 12-11-14</t>
  </si>
  <si>
    <t xml:space="preserve">Repair/rehabilitation of Repair Bay No. 1 and Office Bldg., </t>
  </si>
  <si>
    <t>Motorpool Compound, Lingayen, Pangasinan</t>
  </si>
  <si>
    <t>PR#9710</t>
  </si>
  <si>
    <t xml:space="preserve">fabrication of 2 units drilling rig for drilling of Artesian Well </t>
  </si>
  <si>
    <t>Around Pangasinan</t>
  </si>
  <si>
    <t>MCB Constn. PR#5424</t>
  </si>
  <si>
    <t>Paid in 12-2014</t>
  </si>
  <si>
    <t>Rehabilitation of Provincial Library Bldg.,</t>
  </si>
  <si>
    <t xml:space="preserve"> Capitol, Lingayen, Pangasinan</t>
  </si>
  <si>
    <t>Safeway Constn. PR#4066</t>
  </si>
  <si>
    <t>Construction of cattle shed at Bugallon Slaughter House</t>
  </si>
  <si>
    <t>Zota Trdg., PR#10861</t>
  </si>
  <si>
    <t>Brgy., Malimpuec, Lingayen, Pangasinan</t>
  </si>
  <si>
    <t>Completion of mezzanine of covered court</t>
  </si>
  <si>
    <t>W.M. Salayog PR#10611</t>
  </si>
  <si>
    <t>Repair/improvement of Slaughter House</t>
  </si>
  <si>
    <t>BET Constn. PR#10612</t>
  </si>
  <si>
    <t>Additional works for repair/improvement of Public Auditorium, Pob., Burgos, Pangasinan</t>
  </si>
  <si>
    <t>Poblacion, Burgos, Pangasinan</t>
  </si>
  <si>
    <t>Brgy. Matalava, Lingayen, Pangasinan</t>
  </si>
  <si>
    <t>Construction of Line Canal w/ concrete cover</t>
  </si>
  <si>
    <t>PR#5568</t>
  </si>
  <si>
    <t xml:space="preserve">General repair of PNP Station, </t>
  </si>
  <si>
    <t>Poblacion, Bani, Pangasinan</t>
  </si>
  <si>
    <t>PR#6098</t>
  </si>
  <si>
    <t>Construction of Tourism Information Center, Lingayen Beachfront</t>
  </si>
  <si>
    <t>PR#10821</t>
  </si>
  <si>
    <t>Repair/restoration of Bengzon-Yuzon Bldg., at Bengzon St., Phase 2</t>
  </si>
  <si>
    <t>Alcel Constn PR#6100</t>
  </si>
  <si>
    <t xml:space="preserve"> Alaminos City</t>
  </si>
  <si>
    <t>Repair/improvement of perimeter fence/lightings at WPDH</t>
  </si>
  <si>
    <t>Accuracy Builders PR#5214</t>
  </si>
  <si>
    <t xml:space="preserve"> Pozorrubio, Pangasinan</t>
  </si>
  <si>
    <t>Construction/rehabilitation of various support facilities</t>
  </si>
  <si>
    <t>BET Constn. PR#13236</t>
  </si>
  <si>
    <t>WPDH, Alaminos City</t>
  </si>
  <si>
    <t>Construction of 2 units Geriatic Ward Male and Female, Construction of 2 units Public Comfort Room with Septic Tanks and Construction of Ramp</t>
  </si>
  <si>
    <t>KJRS Constn. PR#13262</t>
  </si>
  <si>
    <t xml:space="preserve">Construction of Drainage Canal and Peripheral Lightings at Bayambang Dist. Hosp., </t>
  </si>
  <si>
    <t>Paid 12-2014</t>
  </si>
  <si>
    <t xml:space="preserve"> Mangatarem, Pangasinan</t>
  </si>
  <si>
    <t>Concreting of Quetegan-Bunlalacao Road</t>
  </si>
  <si>
    <t>Controlled 12-3-14</t>
  </si>
  <si>
    <t>BET Const.  PR#7172</t>
  </si>
  <si>
    <t>672 bags  of Portland cement in concrete paving</t>
  </si>
  <si>
    <t>Talibaew-Mankitkitao Road</t>
  </si>
  <si>
    <t>Oriental Sales  PR#0337</t>
  </si>
  <si>
    <t>Urdaneta Dist. Hosp</t>
  </si>
  <si>
    <t>14 drums E. Asphalt and 322.5 MT Pre-mix for Asphalting of Road Network</t>
  </si>
  <si>
    <t xml:space="preserve"> PR#4106</t>
  </si>
  <si>
    <t>Mapandan, Pang</t>
  </si>
  <si>
    <t>Asphalt materials for Tibule St., Baloling</t>
  </si>
  <si>
    <t>PR#10654</t>
  </si>
  <si>
    <t>300 bags cement Asphalt Sealant for Provincial Roads</t>
  </si>
  <si>
    <t>Provincial Roads</t>
  </si>
  <si>
    <t>Manleluag Rd., Mangatarem, Pangasinan</t>
  </si>
  <si>
    <t>115 MT Asphalt Pre-Mix and 1 drum E. Asphalt for Improvement of Mangatarem</t>
  </si>
  <si>
    <t>KJRS Constn. PR#11088</t>
  </si>
  <si>
    <t>Brgy. Macabito, Calasiao, Pangasinan</t>
  </si>
  <si>
    <t>Concreting of Sitio Joves Road</t>
  </si>
  <si>
    <t>Oriental Sales PR#4156</t>
  </si>
  <si>
    <t>Asphalting Brgy., Dulag Road,</t>
  </si>
  <si>
    <t>Oriental Sales PR#</t>
  </si>
  <si>
    <t>Blocktopping of Brgy. Road, Brgy. Hacienda</t>
  </si>
  <si>
    <t xml:space="preserve"> PR#5206</t>
  </si>
  <si>
    <t>Brgy. Naguilayan, Binmaley, Pangasinan</t>
  </si>
  <si>
    <t>Additional works (Stone Masonry) for concreting of feeder Road</t>
  </si>
  <si>
    <t xml:space="preserve">Asphalting of Access Road at TESDA, </t>
  </si>
  <si>
    <t xml:space="preserve"> PR#11047</t>
  </si>
  <si>
    <t>Asphalting of PSU Access Rd.,</t>
  </si>
  <si>
    <t xml:space="preserve"> PR#13001</t>
  </si>
  <si>
    <t>Brgy. Bañaga, Bugallon</t>
  </si>
  <si>
    <t>Asphalt for blocktopping</t>
  </si>
  <si>
    <t xml:space="preserve"> PR#2941</t>
  </si>
  <si>
    <t xml:space="preserve"> Malasiqui, Pangasinan</t>
  </si>
  <si>
    <t>Asphalting/blocktopping of Brgy. Canan Norte Road, Malasiqui, Pangasinan</t>
  </si>
  <si>
    <t xml:space="preserve"> PR#13093</t>
  </si>
  <si>
    <t>Brgy.Naguelguel Rd., Lingayen</t>
  </si>
  <si>
    <t>Asphalting/blocktopping</t>
  </si>
  <si>
    <t xml:space="preserve"> PR#1233</t>
  </si>
  <si>
    <t>Asphalting/blocktopping various streets</t>
  </si>
  <si>
    <t xml:space="preserve"> Poblacion, Loac, Pangasinan</t>
  </si>
  <si>
    <t xml:space="preserve"> PR#12321</t>
  </si>
  <si>
    <t xml:space="preserve"> Asphalting of Alos-Quibuas Road</t>
  </si>
  <si>
    <t xml:space="preserve"> PR#13097</t>
  </si>
  <si>
    <t xml:space="preserve"> Improvement/asphalting of Road Shoulder along Brgy. Buenlag and Macabito Rd., </t>
  </si>
  <si>
    <t>W.M. Salayog PR#2305</t>
  </si>
  <si>
    <t>Paid 11/2014</t>
  </si>
  <si>
    <t>REHABILITATION of AMADO ESPINO, SR. GYMNASIUM</t>
  </si>
  <si>
    <t>KJRS Constn PR#2293</t>
  </si>
  <si>
    <t>Paid 10/2014</t>
  </si>
  <si>
    <t xml:space="preserve"> BRGY. SAN GONZALO, SAN QUINTIN, PANGASINAN</t>
  </si>
  <si>
    <t>REHABILITATION OF COGON HOUSE AT OPAG FIELD OFFICE</t>
  </si>
  <si>
    <t>Zota Trdg. PR#2002</t>
  </si>
  <si>
    <t xml:space="preserve"> Dasol, Pangasinan</t>
  </si>
  <si>
    <t>Improvement/repair of various facilities at Dasol Community Hospital</t>
  </si>
  <si>
    <t>Zota Trdg. PR#4321</t>
  </si>
  <si>
    <t>Paid 12/2014</t>
  </si>
  <si>
    <t xml:space="preserve">Repair of CR fixtures and facilities at Governor's Island, Lucap, </t>
  </si>
  <si>
    <t>W.M. Salayog PR#5599</t>
  </si>
  <si>
    <t>provision of water system at Sitio Babaliwan,</t>
  </si>
  <si>
    <t xml:space="preserve"> Brgy. Namolan, Lingayen, Pangasinan</t>
  </si>
  <si>
    <t>PR#5258</t>
  </si>
  <si>
    <t>1 unit 1.5 SAER motor pump &amp; gauge pressure switch, 1 unit 1.0 HP US goulds centrifugal w/ gauge pressure switch for Bahay Pag-asa</t>
  </si>
  <si>
    <t>Zota Trdg., PR#2629</t>
  </si>
  <si>
    <t>various materials- proposed stone masonry  with concrete barrier along Mabilao-Banday Rd., San Fabian, Pangasinan</t>
  </si>
  <si>
    <t>PR#6606</t>
  </si>
  <si>
    <t>BET Constn PR#6603</t>
  </si>
  <si>
    <t>200 bags cement for construction of Farm to Market Road of Brgy. San Gabriel St.,</t>
  </si>
  <si>
    <t>W.M. Salayog PR#6664</t>
  </si>
  <si>
    <t>construction of perimeter fence, catch basin, line canal with steel cover &amp; add'l CHB wall of the existing perimeter fence @ Slaughter house,</t>
  </si>
  <si>
    <t xml:space="preserve"> Socony, Bugallon, Pangasinan</t>
  </si>
  <si>
    <t>Fabrication/installation of Steel grills of existing perimeter fence</t>
  </si>
  <si>
    <t>Lucap, Alaminos City, Pangasinan</t>
  </si>
  <si>
    <t>Improvement of stairs, view deck and completion of CR#2 @ Governor's Island</t>
  </si>
  <si>
    <t>PR# 10735</t>
  </si>
  <si>
    <t xml:space="preserve"> Brgy., Mabini, Balungao, Pangasinan</t>
  </si>
  <si>
    <t>const'n of 2 units deepwell, (D180 ft) at Sitio Centro</t>
  </si>
  <si>
    <t>PR# 10685</t>
  </si>
  <si>
    <t>Kalantiao Bldg., Lingayen, Pang.</t>
  </si>
  <si>
    <t>PR# 10714</t>
  </si>
  <si>
    <t xml:space="preserve"> Finance Bldg., Lingayen, Pang.</t>
  </si>
  <si>
    <t>Installation of Generator Set ATS Panel</t>
  </si>
  <si>
    <t xml:space="preserve">Additional repair of 2 existing Bldg. and Ground Floor Improvement at the back of Cattle Shed, </t>
  </si>
  <si>
    <t>Brgy. Socony, Bugallon, Pangasinan</t>
  </si>
  <si>
    <t>PR#5204</t>
  </si>
  <si>
    <t xml:space="preserve">Construction of  Perimeter Fence for Bani Police Station &amp; Partition Wall @ 3rd floor of Bani PNP Bldg., </t>
  </si>
  <si>
    <t>PR#11860</t>
  </si>
  <si>
    <t>14 Hospitals around the Province</t>
  </si>
  <si>
    <t>Fabrication/installation of Signages</t>
  </si>
  <si>
    <t>PR#6347</t>
  </si>
  <si>
    <t>Completion of 2-storey Multi-Purpose (Red Cross Bldg.) @ WPDH, Alaminos City</t>
  </si>
  <si>
    <t>Anaw Trdg. PR#7334</t>
  </si>
  <si>
    <t>15500 pcs empty sacks of rice for preparation wasted disposal of dredging machine at Brgy. Dupo, Binmaley, Pangasinan</t>
  </si>
  <si>
    <t>Paid in 11/2014</t>
  </si>
  <si>
    <t>Materials, labor, and other for construction of 1 unit exploratory/production deep well at NRSCC</t>
  </si>
  <si>
    <t>Anaw Trdg., PR#7173</t>
  </si>
  <si>
    <t xml:space="preserve"> Sta. Barbara, San Quintin, Mangatarem and Lingayen</t>
  </si>
  <si>
    <t>Forest tree seeds, and other various materials needed for the propagation of fruit and forest tree seedlings at the field station</t>
  </si>
  <si>
    <t xml:space="preserve"> Brgy. Tebag, Sta. Barbara, Pangasinan</t>
  </si>
  <si>
    <t>Construction of Propagation Area &amp; Irrigation/Drainage Canal, Phase II</t>
  </si>
  <si>
    <t>PR#10587</t>
  </si>
  <si>
    <t>PR#13035</t>
  </si>
  <si>
    <t>forest and fruit tree seedlings propagation at</t>
  </si>
  <si>
    <t xml:space="preserve"> OPAG-Field Stations</t>
  </si>
  <si>
    <t>Brgy. Mabini, Balungao, Pangasinan</t>
  </si>
  <si>
    <t>Construction of 2 units deepwell (D 180 ft) at Sitio Centro</t>
  </si>
  <si>
    <t>Paid as of  December, 2014</t>
  </si>
  <si>
    <t>W.M. Salayog PR#10612</t>
  </si>
  <si>
    <t>(For Bidding)</t>
  </si>
  <si>
    <t>For Bidding</t>
  </si>
  <si>
    <t>On-going</t>
  </si>
  <si>
    <t>8/5/204</t>
  </si>
  <si>
    <t>1/17/205</t>
  </si>
  <si>
    <t>Materials Only</t>
  </si>
  <si>
    <t>Not Yet Started</t>
  </si>
  <si>
    <t>We hereby certify that we have reviewed the contents and hereby attest to the veracity and correctness of the data or information contained in this document.</t>
  </si>
  <si>
    <t>ARTURO V. SORIANO</t>
  </si>
  <si>
    <t>Provincial Accountant</t>
  </si>
  <si>
    <t>AMADO T. ESPINO, JR.</t>
  </si>
  <si>
    <t xml:space="preserve">           Governor</t>
  </si>
  <si>
    <t>FDP Form 11 - SEF Utilization</t>
  </si>
  <si>
    <t>(SEF Budget Accountability Form No. 1)</t>
  </si>
  <si>
    <t>REPORT OF SEF UTILIZATION</t>
  </si>
  <si>
    <t>For the Quarter Ending December 31, 2014</t>
  </si>
  <si>
    <t xml:space="preserve">Province/City Municipality </t>
  </si>
  <si>
    <t>Receipt from SEF</t>
  </si>
  <si>
    <t>Less:</t>
  </si>
  <si>
    <t>DISBURSEMENTS (broken down by expense class and by object of expenditure)</t>
  </si>
  <si>
    <t>Personal Services</t>
  </si>
  <si>
    <t>-0-</t>
  </si>
  <si>
    <t>Maintenance and Other Operating Expenses</t>
  </si>
  <si>
    <t>Capital Outlay</t>
  </si>
  <si>
    <t>Financial Expenses</t>
  </si>
  <si>
    <t>Sub-total</t>
  </si>
  <si>
    <t>Balance</t>
  </si>
  <si>
    <t>We hereby certify that we have reviewed the</t>
  </si>
  <si>
    <t>contents and hereby attest to the veracity and</t>
  </si>
  <si>
    <t>correctness of the data or information</t>
  </si>
  <si>
    <t>contained in this document.</t>
  </si>
  <si>
    <t xml:space="preserve">          Governor</t>
  </si>
  <si>
    <t>FDP Form 6 - Trust Fund Utilization</t>
  </si>
  <si>
    <t>CONSOLIDATED QUARTERLY REPORT ON GOVERNMENT PROJECTS, PROGRAMS or ACTIVITIES</t>
  </si>
  <si>
    <t>FOR THE OCTOBER - DECEMBER QUARTER, CY 2014</t>
  </si>
  <si>
    <t>Province</t>
  </si>
  <si>
    <t>: PANGASINAN</t>
  </si>
  <si>
    <t>Program or Project</t>
  </si>
  <si>
    <t>Location</t>
  </si>
  <si>
    <t>Total Cost</t>
  </si>
  <si>
    <t>Date Started</t>
  </si>
  <si>
    <t>Target Completion Date</t>
  </si>
  <si>
    <t>Project Status</t>
  </si>
  <si>
    <t>% of Completion</t>
  </si>
  <si>
    <t>Total Cost Incurred to Date</t>
  </si>
  <si>
    <t>Construction of Provincial Farmers' Multi-Purpose Center, Brgy. Gonzalo, San Quintin, Pangasinan</t>
  </si>
  <si>
    <t>Brgy. Gonzalo, San Quintin, Pangasinan</t>
  </si>
  <si>
    <t>fund from the Department of Agriculture</t>
  </si>
  <si>
    <t>Delivery of 1,259 metric tons asphalt pre-mix and 38 drums emulsified asphalt for asphalt repair and ovelay along Rajal-Esmeralda Road, Balungao, Pangasinan</t>
  </si>
  <si>
    <t>Rajal-Esmeralda Road, Balungao, Pangasinan</t>
  </si>
  <si>
    <t>fund from the Department of Public Works and Highways-Special Local Road Fund (DPWH-SLRF)</t>
  </si>
  <si>
    <t>52.35% delivery of 948.75 metric tons asphalt pre-mix and 29 drums emulsified asphalt for asphalt repair and overlay along Libsong-San Joaquin Road, Sta. Maria, Pangsinan</t>
  </si>
  <si>
    <t>Libsong-san Joaquin Road, Sta. Maria, Pangasinan</t>
  </si>
  <si>
    <t>HON. AMADO T. ESPINO, JR.</t>
  </si>
  <si>
    <t>Governor</t>
  </si>
  <si>
    <t>FDP Form 8 - Local Disaster Risk Reduction and Management Fund Utilization</t>
  </si>
  <si>
    <t>(COA Form)</t>
  </si>
  <si>
    <t>LOCAL DISASTER RISK REDUCTION AND MANAGEMENT FUND UTILIZATION</t>
  </si>
  <si>
    <t>For the Quarter OCTOBER - DECEMBER , CY 2014</t>
  </si>
  <si>
    <t>Province of Pangasinan</t>
  </si>
  <si>
    <t>LDRRMF</t>
  </si>
  <si>
    <t>NDRRMF</t>
  </si>
  <si>
    <t>Particulars</t>
  </si>
  <si>
    <t>Quick Response</t>
  </si>
  <si>
    <t>Mitigation Fund</t>
  </si>
  <si>
    <t>From Other LGUs</t>
  </si>
  <si>
    <t>From Other Sources</t>
  </si>
  <si>
    <t>Total</t>
  </si>
  <si>
    <t>Fund (QRF)</t>
  </si>
  <si>
    <t>A. Sources of Funds:</t>
  </si>
  <si>
    <t>Current Appropriation</t>
  </si>
  <si>
    <t>Continuing Appropriation</t>
  </si>
  <si>
    <t>Previous Year's Appropriation transferred to the Special Trust Fund</t>
  </si>
  <si>
    <t>Transfers/Grants</t>
  </si>
  <si>
    <t>Others ( Please specify)</t>
  </si>
  <si>
    <t>Total Funds Available</t>
  </si>
  <si>
    <t>B. Utilization</t>
  </si>
  <si>
    <t>Medicines</t>
  </si>
  <si>
    <t>Medical Supplies</t>
  </si>
  <si>
    <t>Food Supplies</t>
  </si>
  <si>
    <t>Office Supplies</t>
  </si>
  <si>
    <t>Repair of Evacuation Center</t>
  </si>
  <si>
    <t>Institutional/Capacity Development ( Ex. Trainings, environmental assessment &amp; other related activities)</t>
  </si>
  <si>
    <t>Construction of Evacuation Center</t>
  </si>
  <si>
    <t>Equipment</t>
  </si>
  <si>
    <t>Transfer to other LGUs</t>
  </si>
  <si>
    <t>Other Maintenance and Operating Expenses</t>
  </si>
  <si>
    <t>Traveling Expense</t>
  </si>
  <si>
    <t>Training Expense</t>
  </si>
  <si>
    <t>IT Equipment &amp; Software</t>
  </si>
  <si>
    <t>Motor Vehicles</t>
  </si>
  <si>
    <t>Other Machineries and Equipment</t>
  </si>
  <si>
    <t>Other Property, Plant and Equipment</t>
  </si>
  <si>
    <t>Roads, Highways and Bridges</t>
  </si>
  <si>
    <t>Communication Equipment</t>
  </si>
  <si>
    <t>Gasoline, Oil, Lubricants</t>
  </si>
  <si>
    <t>Donations</t>
  </si>
  <si>
    <t>Repair/Rehabilitation of Public Infrastructures, Roads, Highways and Bridges, etc.</t>
  </si>
  <si>
    <t>Repair &amp; Maintenance-Motor Vehicles</t>
  </si>
  <si>
    <t>Total Utilization</t>
  </si>
  <si>
    <t>Unutilized Balance</t>
  </si>
  <si>
    <t xml:space="preserve">I hereby certify that I have reviewed the contents and hereby attest to the veracity and correctness of the data or </t>
  </si>
  <si>
    <t>information containedin this document.</t>
  </si>
  <si>
    <t>FDP Form 12- Unliquidated Cash Advances</t>
  </si>
  <si>
    <t>UNLIQUIDATED CASH ADVANCES</t>
  </si>
  <si>
    <t>For the Year Ending December 31, 2014</t>
  </si>
  <si>
    <t xml:space="preserve">Province, City or Municipality: </t>
  </si>
  <si>
    <t>Name of Debtor
 (in alphabetical order)</t>
  </si>
  <si>
    <t xml:space="preserve">Amount Balance </t>
  </si>
  <si>
    <t>Date Granted</t>
  </si>
  <si>
    <t>Purpose</t>
  </si>
  <si>
    <t>Amount Due</t>
  </si>
  <si>
    <t>Current</t>
  </si>
  <si>
    <t>Past Due</t>
  </si>
  <si>
    <t>Less than 30 days</t>
  </si>
  <si>
    <t>31-90 days</t>
  </si>
  <si>
    <t>91-365 days</t>
  </si>
  <si>
    <t>Over 1 year</t>
  </si>
  <si>
    <t>Over 2 years</t>
  </si>
  <si>
    <t>3 years and above</t>
  </si>
  <si>
    <t>Rommel Cardinoza</t>
  </si>
  <si>
    <t>Cornel V. dela Cruz</t>
  </si>
  <si>
    <t>Gerardo R. Santos</t>
  </si>
  <si>
    <t>Aurora L. Bacay</t>
  </si>
  <si>
    <t>Edwin B. Sison</t>
  </si>
  <si>
    <t>Salvador Vedaña</t>
  </si>
  <si>
    <t>Traveling Expenses</t>
  </si>
  <si>
    <t>Judge Dionisio C. Sison</t>
  </si>
  <si>
    <t>Eugenio G. Ramos</t>
  </si>
  <si>
    <t>Atty. Feliciano M. Bautista</t>
  </si>
  <si>
    <t>BM Eduardo Perez, Sr.</t>
  </si>
  <si>
    <t>BM Leonardo Caranto</t>
  </si>
  <si>
    <t>BM Rogelio Law</t>
  </si>
  <si>
    <t>Rodolfo M. Cortez</t>
  </si>
  <si>
    <t>Roderick Mina</t>
  </si>
  <si>
    <t>Felipe Santillan</t>
  </si>
  <si>
    <t>Narciso Ramos</t>
  </si>
  <si>
    <t>Rodolfo Rodrigo</t>
  </si>
  <si>
    <t>Rodolfo Itchon</t>
  </si>
  <si>
    <t>Rodolfo Rivera</t>
  </si>
  <si>
    <t>Federico Victorio</t>
  </si>
  <si>
    <t>Maximu Dulay</t>
  </si>
  <si>
    <t>AMADO T. ESPINO, JR</t>
  </si>
  <si>
    <t>FDP Form 9 - Statement of Cash Flow</t>
  </si>
  <si>
    <t>PROVINCE OF PANGASINAN</t>
  </si>
  <si>
    <t>STATEMENT OF CASH FLOWS</t>
  </si>
  <si>
    <t>General Fund-100</t>
  </si>
  <si>
    <t>For the Year Ended December 31, 2014</t>
  </si>
  <si>
    <t>Cash Flows from Operating Activities:</t>
  </si>
  <si>
    <t>Cash Inflows:</t>
  </si>
  <si>
    <t>Collection from Taxpayers</t>
  </si>
  <si>
    <t>Share from Internal Revenue Collections</t>
  </si>
  <si>
    <t>Receipts from sale of goods or services</t>
  </si>
  <si>
    <t>Interest Income</t>
  </si>
  <si>
    <t>Other Receipts</t>
  </si>
  <si>
    <t>Total Cash Inflow</t>
  </si>
  <si>
    <t>Cash Outflows:</t>
  </si>
  <si>
    <t xml:space="preserve">Payments to - </t>
  </si>
  <si>
    <t xml:space="preserve">   To suppliers/creditors</t>
  </si>
  <si>
    <t xml:space="preserve">   To employees</t>
  </si>
  <si>
    <t>Interest  Expenses</t>
  </si>
  <si>
    <t>Other Disbursements</t>
  </si>
  <si>
    <t>Total Cash Outflow</t>
  </si>
  <si>
    <t>Cash Provided by (Used In)</t>
  </si>
  <si>
    <t>Cash Flows from Investing Activities:</t>
  </si>
  <si>
    <t>Sale of Property, Plant and Equipment and Public</t>
  </si>
  <si>
    <t>Sale of Debt Securities of other Entities</t>
  </si>
  <si>
    <t>Collection of Principal on Loans to other Entities</t>
  </si>
  <si>
    <t xml:space="preserve">Purchase of Property, Plant and Equipment and Public </t>
  </si>
  <si>
    <t>Infrastracture</t>
  </si>
  <si>
    <t xml:space="preserve"> Grant/Loans to Other Entities</t>
  </si>
  <si>
    <t>Cash Flows from Financing Activities:</t>
  </si>
  <si>
    <t>Issuance of Debt Securities</t>
  </si>
  <si>
    <t>Acquisition of Loan</t>
  </si>
  <si>
    <t>Retirement/.Redemption of Debt Securities</t>
  </si>
  <si>
    <t>Net Increase in Cash</t>
  </si>
  <si>
    <t>Cash at Beginning of the Period- 1/31/2014</t>
  </si>
  <si>
    <t>Cash at the End of the Period- 12/31/2014</t>
  </si>
  <si>
    <t xml:space="preserve"> Certified Correct: </t>
  </si>
  <si>
    <t>ARTURO V. SORIANO, CPA</t>
  </si>
  <si>
    <t>FDP Form 2 - Statement of Debt Service</t>
  </si>
  <si>
    <t>(DBM-LBP Form No. 6)</t>
  </si>
  <si>
    <t>ANNEX "F"</t>
  </si>
  <si>
    <t>Republic of the Phillippines</t>
  </si>
  <si>
    <t>General Fund</t>
  </si>
  <si>
    <t>For the Year 2014</t>
  </si>
  <si>
    <t>Date</t>
  </si>
  <si>
    <t>Principal</t>
  </si>
  <si>
    <t xml:space="preserve">                          Previous Payment</t>
  </si>
  <si>
    <t xml:space="preserve">    Balance of the</t>
  </si>
  <si>
    <t>Creditor</t>
  </si>
  <si>
    <t>Contracted</t>
  </si>
  <si>
    <t>Term</t>
  </si>
  <si>
    <t>Amount</t>
  </si>
  <si>
    <t xml:space="preserve">        Made</t>
  </si>
  <si>
    <t xml:space="preserve"> (Budget Year)</t>
  </si>
  <si>
    <t xml:space="preserve">        Principal</t>
  </si>
  <si>
    <t>Interest</t>
  </si>
  <si>
    <t>Land Bank of the</t>
  </si>
  <si>
    <t>5 years</t>
  </si>
  <si>
    <t xml:space="preserve">    Philippines</t>
  </si>
  <si>
    <t>7 years</t>
  </si>
  <si>
    <t>Dagupan Branch</t>
  </si>
  <si>
    <t>10 years</t>
  </si>
  <si>
    <t>8 years</t>
  </si>
  <si>
    <t>12//2012</t>
  </si>
  <si>
    <t>TOTAL</t>
  </si>
  <si>
    <t>We hereby certify that we have reviewed the contents and hereby attest to the veracity and</t>
  </si>
  <si>
    <t>correctness of the data or information contained in this document.</t>
  </si>
  <si>
    <t>ARTURO  V.  SORIANO</t>
  </si>
</sst>
</file>

<file path=xl/styles.xml><?xml version="1.0" encoding="utf-8"?>
<styleSheet xmlns="http://schemas.openxmlformats.org/spreadsheetml/2006/main">
  <numFmts count="7">
    <numFmt numFmtId="43" formatCode="_(* #,##0.00_);_(* \(#,##0.00\);_(* &quot;-&quot;??_);_(@_)"/>
    <numFmt numFmtId="164" formatCode="_(\P* #,##0.00_);_(\P* \(#,##0.00\);_(&quot;$&quot;* &quot;-&quot;??_);_(@_)"/>
    <numFmt numFmtId="165" formatCode="_(\P#,##0.00_);_(* \(#,##0.00\);_(* &quot;-&quot;??_);_(@_)"/>
    <numFmt numFmtId="166" formatCode="mm/dd/yyyy;@"/>
    <numFmt numFmtId="167" formatCode="\P\ _(* #,##0.00_);_(* \(#,##0.00\);_(* &quot;-&quot;??_);_(@_)"/>
    <numFmt numFmtId="168" formatCode="\ _(* #,##0.00_);_(* \(#,##0.00\);_(* &quot;-&quot;??_);_(@_)"/>
    <numFmt numFmtId="169" formatCode="\P\ \ _(* #,##0.00_);_(* \(#,##0.00\);_(* &quot;-&quot;??_);_(@_)"/>
  </numFmts>
  <fonts count="27">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2"/>
      <name val="Calibri"/>
      <family val="2"/>
      <scheme val="minor"/>
    </font>
    <font>
      <b/>
      <u/>
      <sz val="12"/>
      <name val="Calibri"/>
      <family val="2"/>
      <scheme val="minor"/>
    </font>
    <font>
      <b/>
      <u/>
      <sz val="12"/>
      <color theme="1"/>
      <name val="Calibri"/>
      <family val="2"/>
      <scheme val="minor"/>
    </font>
    <font>
      <sz val="10"/>
      <name val="Franklin Gothic Medium Cond"/>
      <family val="2"/>
    </font>
    <font>
      <sz val="12"/>
      <name val="Arial Narrow"/>
      <family val="2"/>
    </font>
    <font>
      <sz val="11"/>
      <name val="Cambria"/>
      <family val="1"/>
      <scheme val="major"/>
    </font>
    <font>
      <b/>
      <sz val="12"/>
      <color theme="1"/>
      <name val="Calibri"/>
      <family val="2"/>
      <scheme val="minor"/>
    </font>
    <font>
      <b/>
      <sz val="11"/>
      <color theme="1"/>
      <name val="Calibri"/>
      <family val="2"/>
      <scheme val="minor"/>
    </font>
    <font>
      <u/>
      <sz val="12"/>
      <color theme="1"/>
      <name val="Calibri"/>
      <family val="2"/>
      <scheme val="minor"/>
    </font>
    <font>
      <i/>
      <sz val="12"/>
      <color theme="1"/>
      <name val="Calibri"/>
      <family val="2"/>
      <scheme val="minor"/>
    </font>
    <font>
      <sz val="10.5"/>
      <color theme="1"/>
      <name val="Calibri"/>
      <family val="2"/>
      <scheme val="minor"/>
    </font>
    <font>
      <b/>
      <u/>
      <sz val="11"/>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u/>
      <sz val="14"/>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11"/>
      <name val="Arial"/>
      <family val="2"/>
    </font>
    <font>
      <b/>
      <sz val="11"/>
      <name val="Arial"/>
      <family val="2"/>
    </font>
    <font>
      <b/>
      <sz val="10"/>
      <name val="Arial"/>
      <family val="2"/>
    </font>
    <font>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 fillId="0" borderId="0" applyFont="0" applyFill="0" applyBorder="0" applyAlignment="0" applyProtection="0"/>
  </cellStyleXfs>
  <cellXfs count="300">
    <xf numFmtId="0" fontId="0" fillId="0" borderId="0" xfId="0"/>
    <xf numFmtId="0" fontId="3" fillId="0" borderId="0" xfId="0" applyFont="1"/>
    <xf numFmtId="0" fontId="3" fillId="0" borderId="1" xfId="0" applyFont="1" applyBorder="1" applyAlignment="1">
      <alignment horizontal="center" vertical="center" wrapText="1"/>
    </xf>
    <xf numFmtId="0" fontId="3" fillId="0" borderId="6" xfId="0" applyFont="1" applyBorder="1"/>
    <xf numFmtId="0" fontId="3" fillId="0" borderId="3" xfId="0" applyFont="1" applyBorder="1"/>
    <xf numFmtId="0" fontId="4" fillId="0" borderId="1" xfId="0" applyFont="1" applyBorder="1" applyAlignment="1">
      <alignment horizontal="center" vertical="center" wrapText="1"/>
    </xf>
    <xf numFmtId="0" fontId="3" fillId="0" borderId="1" xfId="0" applyFont="1" applyBorder="1" applyAlignment="1">
      <alignment wrapText="1"/>
    </xf>
    <xf numFmtId="43" fontId="4" fillId="0" borderId="1" xfId="1" applyFont="1" applyBorder="1" applyAlignment="1">
      <alignment vertical="center"/>
    </xf>
    <xf numFmtId="9" fontId="4" fillId="0" borderId="2" xfId="1" applyNumberFormat="1" applyFont="1" applyBorder="1" applyAlignment="1">
      <alignment horizontal="center" vertical="center"/>
    </xf>
    <xf numFmtId="43" fontId="4" fillId="2" borderId="2" xfId="1" applyFont="1" applyFill="1" applyBorder="1" applyAlignment="1">
      <alignment vertical="center"/>
    </xf>
    <xf numFmtId="43" fontId="4" fillId="0" borderId="1" xfId="1" applyFont="1" applyBorder="1" applyAlignment="1">
      <alignment horizontal="center" vertical="center" wrapText="1"/>
    </xf>
    <xf numFmtId="43" fontId="4" fillId="0" borderId="1" xfId="2" applyFont="1" applyBorder="1" applyAlignment="1">
      <alignment vertical="center"/>
    </xf>
    <xf numFmtId="0" fontId="3" fillId="0" borderId="1" xfId="0" applyFont="1" applyBorder="1" applyAlignment="1">
      <alignment horizontal="center" wrapText="1"/>
    </xf>
    <xf numFmtId="0" fontId="4" fillId="0" borderId="1" xfId="0" applyFont="1" applyBorder="1" applyAlignment="1">
      <alignment vertical="center" wrapText="1"/>
    </xf>
    <xf numFmtId="43" fontId="4" fillId="0" borderId="1" xfId="2" applyFon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43" fontId="4" fillId="2" borderId="1" xfId="3" applyFont="1" applyFill="1" applyBorder="1" applyAlignment="1">
      <alignment vertical="center"/>
    </xf>
    <xf numFmtId="9" fontId="4" fillId="0" borderId="1" xfId="3" applyNumberFormat="1" applyFont="1" applyBorder="1"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43" fontId="4" fillId="0" borderId="4" xfId="1" applyFont="1" applyBorder="1" applyAlignment="1">
      <alignment vertical="center"/>
    </xf>
    <xf numFmtId="9" fontId="4" fillId="0" borderId="7" xfId="1" applyNumberFormat="1" applyFont="1" applyBorder="1" applyAlignment="1">
      <alignment horizontal="center" vertical="center"/>
    </xf>
    <xf numFmtId="43" fontId="4" fillId="0" borderId="4" xfId="1" applyFont="1" applyBorder="1" applyAlignment="1">
      <alignment horizontal="center" vertical="center" wrapText="1"/>
    </xf>
    <xf numFmtId="43" fontId="4" fillId="0" borderId="5" xfId="1" applyFont="1" applyBorder="1" applyAlignment="1">
      <alignment vertical="center"/>
    </xf>
    <xf numFmtId="9" fontId="4" fillId="0" borderId="8" xfId="1" applyNumberFormat="1" applyFont="1" applyBorder="1" applyAlignment="1">
      <alignment horizontal="center" vertical="center"/>
    </xf>
    <xf numFmtId="43" fontId="4" fillId="0" borderId="5" xfId="1" applyFont="1" applyBorder="1" applyAlignment="1">
      <alignment horizontal="center" vertical="center" wrapText="1"/>
    </xf>
    <xf numFmtId="0" fontId="3" fillId="0" borderId="6" xfId="0" applyFont="1" applyBorder="1" applyAlignment="1">
      <alignment wrapText="1"/>
    </xf>
    <xf numFmtId="43" fontId="4" fillId="0" borderId="6" xfId="2" applyFont="1" applyBorder="1" applyAlignment="1">
      <alignment vertical="center"/>
    </xf>
    <xf numFmtId="43" fontId="4" fillId="0" borderId="6" xfId="1" applyFont="1" applyBorder="1" applyAlignment="1">
      <alignment vertical="center"/>
    </xf>
    <xf numFmtId="9" fontId="4" fillId="0" borderId="6" xfId="1" applyNumberFormat="1" applyFont="1" applyBorder="1" applyAlignment="1">
      <alignment horizontal="center" vertical="center"/>
    </xf>
    <xf numFmtId="43" fontId="4" fillId="0" borderId="3" xfId="1"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xf numFmtId="0" fontId="4" fillId="0" borderId="1" xfId="4" applyFont="1" applyBorder="1" applyAlignment="1">
      <alignment vertical="center" wrapText="1"/>
    </xf>
    <xf numFmtId="0" fontId="2" fillId="0" borderId="5" xfId="4" applyFont="1" applyBorder="1" applyAlignment="1">
      <alignment horizontal="left" vertical="center" wrapText="1"/>
    </xf>
    <xf numFmtId="43" fontId="7" fillId="0" borderId="1" xfId="2" applyFont="1" applyBorder="1" applyAlignment="1">
      <alignment vertical="center"/>
    </xf>
    <xf numFmtId="0" fontId="3" fillId="0" borderId="0" xfId="0" applyFont="1" applyAlignment="1">
      <alignment wrapText="1"/>
    </xf>
    <xf numFmtId="0" fontId="4" fillId="0" borderId="4" xfId="0" applyFont="1" applyBorder="1" applyAlignment="1">
      <alignment horizontal="left" vertical="center" wrapText="1"/>
    </xf>
    <xf numFmtId="0" fontId="7" fillId="0" borderId="5" xfId="4" applyFont="1" applyBorder="1" applyAlignment="1">
      <alignment horizontal="left" vertical="center" wrapText="1"/>
    </xf>
    <xf numFmtId="9" fontId="7" fillId="0" borderId="2" xfId="2" applyNumberFormat="1" applyFont="1" applyBorder="1" applyAlignment="1">
      <alignment horizontal="center" vertical="center"/>
    </xf>
    <xf numFmtId="0" fontId="7" fillId="0" borderId="1" xfId="4" applyFont="1" applyBorder="1" applyAlignment="1">
      <alignment horizontal="center" vertical="center" wrapText="1"/>
    </xf>
    <xf numFmtId="0" fontId="7" fillId="0" borderId="1" xfId="4" applyFont="1" applyBorder="1" applyAlignment="1">
      <alignment horizontal="left" vertical="center" wrapText="1"/>
    </xf>
    <xf numFmtId="0" fontId="3"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8" fillId="0" borderId="5" xfId="4" applyFont="1" applyBorder="1" applyAlignment="1">
      <alignment horizontal="center" vertical="center" wrapText="1"/>
    </xf>
    <xf numFmtId="0" fontId="8" fillId="0" borderId="5" xfId="4" applyFont="1" applyBorder="1" applyAlignment="1">
      <alignment horizontal="left" vertical="center" wrapText="1"/>
    </xf>
    <xf numFmtId="0" fontId="8" fillId="0" borderId="1" xfId="4" applyFont="1" applyBorder="1" applyAlignment="1">
      <alignment vertical="center" wrapText="1"/>
    </xf>
    <xf numFmtId="43" fontId="8" fillId="0" borderId="1" xfId="2" applyFont="1" applyBorder="1" applyAlignment="1">
      <alignment vertical="center"/>
    </xf>
    <xf numFmtId="9" fontId="8" fillId="0" borderId="2" xfId="2" applyNumberFormat="1" applyFont="1" applyBorder="1" applyAlignment="1">
      <alignment horizontal="center" vertical="center"/>
    </xf>
    <xf numFmtId="14" fontId="8" fillId="0" borderId="1" xfId="2" applyNumberFormat="1" applyFont="1" applyBorder="1" applyAlignment="1">
      <alignment horizontal="center" vertical="center" wrapText="1"/>
    </xf>
    <xf numFmtId="43" fontId="8" fillId="2" borderId="2" xfId="2" applyNumberFormat="1" applyFont="1" applyFill="1" applyBorder="1" applyAlignment="1">
      <alignment vertical="center"/>
    </xf>
    <xf numFmtId="43" fontId="8" fillId="0" borderId="1" xfId="2" applyNumberFormat="1" applyFont="1" applyBorder="1" applyAlignment="1">
      <alignment vertical="center"/>
    </xf>
    <xf numFmtId="9" fontId="8" fillId="0" borderId="8" xfId="2" applyNumberFormat="1" applyFont="1" applyBorder="1" applyAlignment="1">
      <alignment horizontal="center" vertical="center"/>
    </xf>
    <xf numFmtId="14" fontId="8" fillId="0" borderId="5" xfId="2" applyNumberFormat="1" applyFont="1" applyBorder="1" applyAlignment="1">
      <alignment horizontal="center" vertical="center" wrapText="1"/>
    </xf>
    <xf numFmtId="0" fontId="8" fillId="0" borderId="8" xfId="5" applyFont="1" applyBorder="1" applyAlignment="1">
      <alignment horizontal="center" vertical="center"/>
    </xf>
    <xf numFmtId="43" fontId="8" fillId="2" borderId="1" xfId="2" applyNumberFormat="1" applyFont="1" applyFill="1" applyBorder="1" applyAlignment="1">
      <alignment vertical="center"/>
    </xf>
    <xf numFmtId="9" fontId="8" fillId="0" borderId="1" xfId="2" applyNumberFormat="1" applyFont="1" applyBorder="1" applyAlignment="1">
      <alignment horizontal="center" vertical="center"/>
    </xf>
    <xf numFmtId="0" fontId="8" fillId="0" borderId="4" xfId="4" applyFont="1" applyBorder="1" applyAlignment="1">
      <alignment vertical="center" wrapText="1"/>
    </xf>
    <xf numFmtId="9" fontId="8" fillId="0" borderId="7" xfId="2" applyNumberFormat="1" applyFont="1" applyBorder="1" applyAlignment="1">
      <alignment horizontal="center" vertical="center"/>
    </xf>
    <xf numFmtId="0" fontId="8" fillId="0" borderId="0" xfId="4" applyFont="1" applyBorder="1" applyAlignment="1">
      <alignment horizontal="left" vertical="center" wrapText="1"/>
    </xf>
    <xf numFmtId="43" fontId="8" fillId="2" borderId="1" xfId="1" applyFont="1" applyFill="1" applyBorder="1" applyAlignment="1">
      <alignment vertical="center"/>
    </xf>
    <xf numFmtId="0" fontId="8" fillId="0" borderId="1" xfId="4" applyFont="1" applyBorder="1" applyAlignment="1">
      <alignment horizontal="center" vertical="center" wrapText="1"/>
    </xf>
    <xf numFmtId="0" fontId="8" fillId="0" borderId="1" xfId="4" applyFont="1" applyBorder="1" applyAlignment="1">
      <alignment horizontal="left" vertical="center" wrapText="1"/>
    </xf>
    <xf numFmtId="43" fontId="8" fillId="2" borderId="7" xfId="2" applyNumberFormat="1" applyFont="1" applyFill="1" applyBorder="1" applyAlignment="1">
      <alignment vertical="center"/>
    </xf>
    <xf numFmtId="0" fontId="8" fillId="0" borderId="0" xfId="4" applyFont="1" applyBorder="1" applyAlignment="1">
      <alignment horizontal="center" vertical="center" wrapText="1"/>
    </xf>
    <xf numFmtId="0" fontId="8" fillId="0" borderId="2" xfId="4" applyFont="1" applyBorder="1" applyAlignment="1">
      <alignment horizontal="center" vertical="center" wrapText="1"/>
    </xf>
    <xf numFmtId="43" fontId="8" fillId="0" borderId="2" xfId="2" applyNumberFormat="1" applyFont="1" applyBorder="1" applyAlignment="1">
      <alignment vertical="center"/>
    </xf>
    <xf numFmtId="43" fontId="8" fillId="0" borderId="4" xfId="2" applyNumberFormat="1" applyFont="1" applyBorder="1" applyAlignment="1">
      <alignment vertical="center"/>
    </xf>
    <xf numFmtId="9" fontId="8" fillId="0" borderId="4" xfId="2" applyNumberFormat="1" applyFont="1" applyBorder="1" applyAlignment="1">
      <alignment horizontal="center" vertical="center"/>
    </xf>
    <xf numFmtId="0" fontId="6" fillId="0" borderId="8" xfId="0" applyFont="1" applyBorder="1"/>
    <xf numFmtId="0" fontId="9" fillId="3" borderId="1" xfId="4" applyFont="1" applyFill="1" applyBorder="1" applyAlignment="1">
      <alignment vertical="center" wrapText="1"/>
    </xf>
    <xf numFmtId="14" fontId="9" fillId="3" borderId="1" xfId="2" applyNumberFormat="1" applyFont="1" applyFill="1" applyBorder="1" applyAlignment="1">
      <alignment horizontal="center" vertical="center" wrapText="1"/>
    </xf>
    <xf numFmtId="43" fontId="9" fillId="3" borderId="1" xfId="2" applyNumberFormat="1" applyFont="1" applyFill="1" applyBorder="1" applyAlignment="1">
      <alignment vertical="center"/>
    </xf>
    <xf numFmtId="14" fontId="9" fillId="0" borderId="1" xfId="2" applyNumberFormat="1" applyFont="1" applyBorder="1" applyAlignment="1">
      <alignment horizontal="center" vertical="center" wrapText="1"/>
    </xf>
    <xf numFmtId="0" fontId="9" fillId="0" borderId="1" xfId="4" applyFont="1" applyBorder="1" applyAlignment="1">
      <alignment vertical="center" wrapText="1"/>
    </xf>
    <xf numFmtId="43" fontId="9" fillId="0" borderId="1" xfId="2" applyNumberFormat="1" applyFont="1" applyBorder="1" applyAlignment="1">
      <alignment vertical="center"/>
    </xf>
    <xf numFmtId="0" fontId="9" fillId="0" borderId="1" xfId="4" applyFont="1" applyBorder="1" applyAlignment="1">
      <alignment horizontal="left" vertical="center" wrapText="1"/>
    </xf>
    <xf numFmtId="43" fontId="9" fillId="2" borderId="1" xfId="2" applyNumberFormat="1" applyFont="1" applyFill="1" applyBorder="1" applyAlignment="1">
      <alignment vertical="center"/>
    </xf>
    <xf numFmtId="9" fontId="9" fillId="0" borderId="1" xfId="2" applyNumberFormat="1" applyFont="1" applyBorder="1" applyAlignment="1">
      <alignment horizontal="center" vertical="center"/>
    </xf>
    <xf numFmtId="0" fontId="9" fillId="0" borderId="1" xfId="4" applyFont="1" applyBorder="1" applyAlignment="1">
      <alignment horizontal="center" vertical="center" wrapText="1"/>
    </xf>
    <xf numFmtId="0" fontId="9" fillId="3" borderId="1" xfId="4" applyFont="1" applyFill="1" applyBorder="1" applyAlignment="1">
      <alignment horizontal="center" vertical="center" wrapText="1"/>
    </xf>
    <xf numFmtId="0" fontId="9" fillId="3" borderId="1" xfId="4" applyFont="1" applyFill="1" applyBorder="1" applyAlignment="1">
      <alignment horizontal="left" vertical="center" wrapText="1"/>
    </xf>
    <xf numFmtId="0" fontId="3" fillId="0" borderId="0" xfId="0" applyFont="1" applyAlignment="1">
      <alignment horizontal="center"/>
    </xf>
    <xf numFmtId="43" fontId="9" fillId="0" borderId="1" xfId="2" applyNumberFormat="1" applyFont="1" applyFill="1" applyBorder="1" applyAlignment="1">
      <alignment vertical="center"/>
    </xf>
    <xf numFmtId="0" fontId="6" fillId="0" borderId="7" xfId="0" applyFont="1" applyBorder="1"/>
    <xf numFmtId="0" fontId="3" fillId="0" borderId="9" xfId="0" applyFont="1" applyBorder="1"/>
    <xf numFmtId="0" fontId="3" fillId="0" borderId="10" xfId="0" applyFont="1" applyBorder="1"/>
    <xf numFmtId="0" fontId="3" fillId="0" borderId="1" xfId="0" applyFont="1" applyBorder="1"/>
    <xf numFmtId="9" fontId="9" fillId="3" borderId="1" xfId="2" applyNumberFormat="1" applyFont="1" applyFill="1" applyBorder="1" applyAlignment="1">
      <alignment horizontal="center" vertical="center"/>
    </xf>
    <xf numFmtId="0" fontId="6" fillId="0" borderId="1" xfId="0" applyFont="1" applyBorder="1"/>
    <xf numFmtId="9" fontId="4" fillId="0" borderId="1" xfId="1" applyNumberFormat="1" applyFont="1" applyBorder="1" applyAlignment="1">
      <alignment horizontal="center" vertical="center"/>
    </xf>
    <xf numFmtId="0" fontId="9" fillId="0" borderId="1" xfId="5" applyFont="1" applyBorder="1" applyAlignment="1">
      <alignment horizontal="center" vertical="center"/>
    </xf>
    <xf numFmtId="0" fontId="8" fillId="0" borderId="1" xfId="5" applyFont="1" applyBorder="1" applyAlignment="1">
      <alignment horizontal="center" vertical="center"/>
    </xf>
    <xf numFmtId="43" fontId="9" fillId="3" borderId="1" xfId="1" applyFont="1" applyFill="1" applyBorder="1"/>
    <xf numFmtId="0" fontId="3" fillId="0" borderId="0" xfId="0" applyFont="1" applyAlignment="1">
      <alignment horizontal="center"/>
    </xf>
    <xf numFmtId="14" fontId="4" fillId="0" borderId="1" xfId="1" applyNumberFormat="1" applyFont="1" applyBorder="1" applyAlignment="1">
      <alignment vertical="center"/>
    </xf>
    <xf numFmtId="14" fontId="4" fillId="0" borderId="1" xfId="1" applyNumberFormat="1" applyFont="1" applyBorder="1" applyAlignment="1">
      <alignment horizontal="right" vertical="center"/>
    </xf>
    <xf numFmtId="43" fontId="4" fillId="0" borderId="1" xfId="1" applyFont="1" applyBorder="1" applyAlignment="1">
      <alignment horizontal="right" vertical="center"/>
    </xf>
    <xf numFmtId="0" fontId="3" fillId="0" borderId="9" xfId="0" applyFont="1" applyBorder="1" applyAlignment="1">
      <alignment horizontal="center"/>
    </xf>
    <xf numFmtId="43" fontId="9" fillId="0" borderId="1" xfId="2" applyNumberFormat="1" applyFont="1" applyFill="1" applyBorder="1" applyAlignment="1">
      <alignment horizontal="center" vertical="center" wrapText="1"/>
    </xf>
    <xf numFmtId="0" fontId="3" fillId="0" borderId="0" xfId="0" applyFont="1" applyAlignment="1">
      <alignment horizontal="center"/>
    </xf>
    <xf numFmtId="0" fontId="10" fillId="0" borderId="0" xfId="0" applyFont="1"/>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43" fontId="4" fillId="0" borderId="2" xfId="1" applyFont="1" applyBorder="1" applyAlignment="1">
      <alignment horizontal="center" vertical="center"/>
    </xf>
    <xf numFmtId="43" fontId="4" fillId="0" borderId="3" xfId="1" applyFont="1" applyBorder="1" applyAlignment="1">
      <alignment horizontal="center" vertical="center"/>
    </xf>
    <xf numFmtId="0" fontId="0" fillId="0" borderId="0" xfId="0" applyFont="1" applyAlignment="1">
      <alignment horizontal="left" vertical="top" wrapText="1"/>
    </xf>
    <xf numFmtId="0" fontId="10" fillId="0" borderId="0" xfId="0" applyFont="1" applyAlignment="1">
      <alignment horizontal="center"/>
    </xf>
    <xf numFmtId="0" fontId="10" fillId="0" borderId="0" xfId="0" applyFont="1" applyAlignment="1"/>
    <xf numFmtId="0" fontId="12" fillId="0" borderId="0" xfId="0" applyFont="1"/>
    <xf numFmtId="164" fontId="3" fillId="0" borderId="0" xfId="0" quotePrefix="1" applyNumberFormat="1" applyFont="1"/>
    <xf numFmtId="0" fontId="3" fillId="0" borderId="11" xfId="0" applyFont="1" applyBorder="1"/>
    <xf numFmtId="4" fontId="3" fillId="0" borderId="11" xfId="0" quotePrefix="1" applyNumberFormat="1" applyFont="1" applyBorder="1" applyAlignment="1">
      <alignment horizontal="center"/>
    </xf>
    <xf numFmtId="4" fontId="3" fillId="0" borderId="11" xfId="0" applyNumberFormat="1" applyFont="1" applyBorder="1" applyAlignment="1">
      <alignment horizontal="center"/>
    </xf>
    <xf numFmtId="0" fontId="3" fillId="0" borderId="0" xfId="0" applyFont="1" applyBorder="1"/>
    <xf numFmtId="165" fontId="3" fillId="0" borderId="11" xfId="1" quotePrefix="1" applyNumberFormat="1" applyFont="1" applyBorder="1"/>
    <xf numFmtId="164" fontId="10" fillId="0" borderId="12" xfId="1" applyNumberFormat="1" applyFont="1" applyBorder="1"/>
    <xf numFmtId="164" fontId="3" fillId="0" borderId="0" xfId="1" applyNumberFormat="1" applyFont="1" applyBorder="1"/>
    <xf numFmtId="0" fontId="13" fillId="0" borderId="0" xfId="0" applyFont="1"/>
    <xf numFmtId="0" fontId="14" fillId="0" borderId="0" xfId="0" applyFont="1"/>
    <xf numFmtId="43" fontId="3" fillId="0" borderId="0" xfId="1" applyFont="1"/>
    <xf numFmtId="0" fontId="11" fillId="0" borderId="0" xfId="0" applyFont="1" applyAlignment="1">
      <alignment horizontal="center"/>
    </xf>
    <xf numFmtId="0" fontId="0" fillId="0" borderId="0" xfId="0" applyFont="1"/>
    <xf numFmtId="43" fontId="0" fillId="0" borderId="0" xfId="1" applyFont="1"/>
    <xf numFmtId="0" fontId="15" fillId="0" borderId="0" xfId="0" applyFont="1"/>
    <xf numFmtId="0" fontId="0" fillId="0" borderId="4" xfId="0" applyFont="1" applyBorder="1" applyAlignment="1">
      <alignment horizontal="center" vertical="top" wrapText="1"/>
    </xf>
    <xf numFmtId="0" fontId="0" fillId="0" borderId="1" xfId="0" applyFont="1" applyBorder="1" applyAlignment="1">
      <alignment horizontal="center" wrapText="1"/>
    </xf>
    <xf numFmtId="43" fontId="0" fillId="0" borderId="1" xfId="1" applyFont="1" applyBorder="1" applyAlignment="1">
      <alignment horizont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vertical="top" wrapText="1"/>
    </xf>
    <xf numFmtId="0" fontId="0" fillId="0" borderId="5" xfId="0" applyFont="1" applyBorder="1" applyAlignment="1">
      <alignment horizontal="center" wrapText="1"/>
    </xf>
    <xf numFmtId="43" fontId="0" fillId="0" borderId="5" xfId="1" applyFont="1" applyBorder="1" applyAlignment="1">
      <alignment horizontal="center" wrapText="1"/>
    </xf>
    <xf numFmtId="0" fontId="0" fillId="0" borderId="1" xfId="0" applyFont="1" applyBorder="1" applyAlignment="1">
      <alignment horizontal="center" wrapText="1"/>
    </xf>
    <xf numFmtId="43" fontId="0" fillId="0" borderId="1" xfId="1" applyFont="1" applyBorder="1" applyAlignment="1">
      <alignment horizontal="center" wrapText="1"/>
    </xf>
    <xf numFmtId="0" fontId="0" fillId="0" borderId="1" xfId="0" applyBorder="1" applyAlignment="1">
      <alignment wrapText="1"/>
    </xf>
    <xf numFmtId="43" fontId="0" fillId="0" borderId="1" xfId="1" applyFont="1" applyBorder="1"/>
    <xf numFmtId="0" fontId="0" fillId="0" borderId="1" xfId="0" quotePrefix="1" applyBorder="1"/>
    <xf numFmtId="10" fontId="0" fillId="0" borderId="1" xfId="0" applyNumberFormat="1" applyFont="1" applyBorder="1"/>
    <xf numFmtId="0" fontId="0" fillId="0" borderId="1" xfId="0" applyFont="1" applyBorder="1"/>
    <xf numFmtId="0" fontId="0" fillId="0" borderId="0" xfId="0" applyFont="1" applyAlignment="1">
      <alignment vertical="top" wrapText="1"/>
    </xf>
    <xf numFmtId="0" fontId="0" fillId="0" borderId="0" xfId="0" applyFont="1" applyAlignment="1">
      <alignment vertical="top" wrapText="1"/>
    </xf>
    <xf numFmtId="43" fontId="0" fillId="0" borderId="0" xfId="1" applyFont="1" applyBorder="1"/>
    <xf numFmtId="0" fontId="0" fillId="0" borderId="0" xfId="0" applyFont="1" applyBorder="1"/>
    <xf numFmtId="0" fontId="10" fillId="0" borderId="0" xfId="0" applyFont="1" applyBorder="1" applyAlignment="1"/>
    <xf numFmtId="43" fontId="10" fillId="0" borderId="0" xfId="1"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3" fillId="0" borderId="0" xfId="0" applyFont="1" applyAlignment="1"/>
    <xf numFmtId="0" fontId="16" fillId="0" borderId="0" xfId="0" applyFont="1" applyAlignment="1">
      <alignment horizontal="center" vertical="center"/>
    </xf>
    <xf numFmtId="0" fontId="16" fillId="0" borderId="0" xfId="0" applyFont="1" applyAlignment="1">
      <alignment horizontal="center"/>
    </xf>
    <xf numFmtId="0" fontId="10" fillId="0" borderId="4" xfId="0" applyFont="1" applyBorder="1" applyAlignment="1">
      <alignment horizontal="center" wrapText="1"/>
    </xf>
    <xf numFmtId="0" fontId="10" fillId="0" borderId="2" xfId="0" applyFont="1" applyBorder="1" applyAlignment="1">
      <alignment horizontal="center" wrapText="1"/>
    </xf>
    <xf numFmtId="0" fontId="0" fillId="0" borderId="3" xfId="0" applyBorder="1"/>
    <xf numFmtId="0" fontId="10" fillId="0" borderId="4" xfId="0" applyFont="1" applyBorder="1" applyAlignment="1">
      <alignment horizontal="center" wrapText="1"/>
    </xf>
    <xf numFmtId="0" fontId="10" fillId="0" borderId="13" xfId="0" applyFont="1" applyBorder="1" applyAlignment="1">
      <alignment horizontal="center" wrapText="1"/>
    </xf>
    <xf numFmtId="9" fontId="10" fillId="0" borderId="4" xfId="0" applyNumberFormat="1" applyFont="1" applyBorder="1" applyAlignment="1">
      <alignment horizontal="center" wrapText="1"/>
    </xf>
    <xf numFmtId="0" fontId="0" fillId="0" borderId="13" xfId="0" applyBorder="1"/>
    <xf numFmtId="0" fontId="10" fillId="0" borderId="13" xfId="0" applyFont="1" applyBorder="1" applyAlignment="1">
      <alignment horizontal="center" wrapText="1"/>
    </xf>
    <xf numFmtId="9" fontId="10" fillId="0" borderId="13" xfId="0" applyNumberFormat="1" applyFont="1" applyBorder="1" applyAlignment="1">
      <alignment horizontal="center" wrapText="1"/>
    </xf>
    <xf numFmtId="0" fontId="10" fillId="0" borderId="5" xfId="0" applyFont="1" applyBorder="1" applyAlignment="1">
      <alignment horizontal="center" wrapText="1"/>
    </xf>
    <xf numFmtId="9" fontId="10" fillId="0" borderId="5" xfId="0" applyNumberFormat="1" applyFont="1" applyBorder="1" applyAlignment="1">
      <alignment horizontal="center" wrapText="1"/>
    </xf>
    <xf numFmtId="0" fontId="17" fillId="0" borderId="1" xfId="0" applyFont="1" applyBorder="1" applyAlignment="1">
      <alignment wrapText="1"/>
    </xf>
    <xf numFmtId="43" fontId="17" fillId="0" borderId="1" xfId="1" applyFont="1" applyBorder="1"/>
    <xf numFmtId="0" fontId="17" fillId="0" borderId="5" xfId="0" applyFont="1" applyBorder="1" applyAlignment="1">
      <alignment wrapText="1"/>
    </xf>
    <xf numFmtId="43" fontId="17" fillId="0" borderId="5" xfId="1" applyFont="1" applyBorder="1"/>
    <xf numFmtId="43" fontId="17" fillId="0" borderId="1" xfId="1" applyFont="1" applyBorder="1" applyAlignment="1"/>
    <xf numFmtId="43" fontId="18" fillId="0" borderId="1" xfId="1" applyFont="1" applyBorder="1" applyAlignment="1">
      <alignment horizontal="center"/>
    </xf>
    <xf numFmtId="0" fontId="17" fillId="0" borderId="1" xfId="0" applyFont="1" applyBorder="1" applyAlignment="1"/>
    <xf numFmtId="0" fontId="16" fillId="0" borderId="1" xfId="0" applyFont="1" applyBorder="1" applyAlignment="1">
      <alignment wrapText="1"/>
    </xf>
    <xf numFmtId="43" fontId="16" fillId="0" borderId="1" xfId="1" applyFont="1" applyBorder="1"/>
    <xf numFmtId="43" fontId="16" fillId="0" borderId="5" xfId="1" applyFont="1" applyBorder="1"/>
    <xf numFmtId="0" fontId="17" fillId="0" borderId="7" xfId="0" applyFont="1" applyBorder="1" applyAlignment="1">
      <alignment wrapText="1"/>
    </xf>
    <xf numFmtId="43" fontId="17" fillId="0" borderId="9" xfId="1" applyFont="1" applyBorder="1"/>
    <xf numFmtId="43" fontId="17" fillId="0" borderId="10" xfId="1" applyFont="1" applyBorder="1"/>
    <xf numFmtId="0" fontId="17" fillId="0" borderId="8" xfId="0" applyFont="1" applyBorder="1" applyAlignment="1">
      <alignment wrapText="1"/>
    </xf>
    <xf numFmtId="43" fontId="17" fillId="0" borderId="11" xfId="1" applyFont="1" applyBorder="1"/>
    <xf numFmtId="43" fontId="17" fillId="0" borderId="14" xfId="1" applyFont="1" applyBorder="1"/>
    <xf numFmtId="43" fontId="17" fillId="0" borderId="1" xfId="1" applyFont="1" applyBorder="1" applyAlignment="1">
      <alignment horizontal="center"/>
    </xf>
    <xf numFmtId="43" fontId="16" fillId="0" borderId="1" xfId="0" applyNumberFormat="1" applyFont="1" applyBorder="1"/>
    <xf numFmtId="0" fontId="16" fillId="0" borderId="15" xfId="0" applyFont="1" applyBorder="1" applyAlignment="1">
      <alignment wrapText="1"/>
    </xf>
    <xf numFmtId="43" fontId="16" fillId="0" borderId="15" xfId="0" applyNumberFormat="1" applyFont="1" applyBorder="1"/>
    <xf numFmtId="43" fontId="16" fillId="0" borderId="15" xfId="1" applyFont="1" applyBorder="1"/>
    <xf numFmtId="0" fontId="17" fillId="0" borderId="0" xfId="0" applyFont="1"/>
    <xf numFmtId="0" fontId="17" fillId="0" borderId="0" xfId="0" applyFont="1" applyAlignment="1"/>
    <xf numFmtId="0" fontId="16" fillId="0" borderId="0" xfId="0" applyFont="1" applyBorder="1" applyAlignment="1">
      <alignment wrapText="1"/>
    </xf>
    <xf numFmtId="0" fontId="19" fillId="0" borderId="0" xfId="0" applyFont="1" applyBorder="1" applyAlignment="1"/>
    <xf numFmtId="0" fontId="16" fillId="0" borderId="0" xfId="0" applyFont="1"/>
    <xf numFmtId="0" fontId="16" fillId="0" borderId="0" xfId="0" applyFont="1" applyAlignment="1"/>
    <xf numFmtId="0" fontId="19" fillId="0" borderId="0" xfId="0" applyFont="1" applyAlignment="1">
      <alignment horizontal="center"/>
    </xf>
    <xf numFmtId="0" fontId="17" fillId="0" borderId="0" xfId="0" applyFont="1" applyBorder="1" applyAlignment="1">
      <alignment wrapText="1"/>
    </xf>
    <xf numFmtId="0" fontId="17" fillId="0" borderId="0" xfId="0" applyFont="1" applyAlignment="1">
      <alignment wrapText="1"/>
    </xf>
    <xf numFmtId="0" fontId="20" fillId="0" borderId="0" xfId="0" applyFont="1"/>
    <xf numFmtId="0" fontId="10" fillId="0" borderId="7"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6" xfId="0" applyFont="1" applyBorder="1"/>
    <xf numFmtId="0" fontId="3" fillId="0" borderId="17" xfId="0" applyFont="1" applyBorder="1"/>
    <xf numFmtId="0" fontId="20" fillId="0" borderId="8" xfId="0" applyFont="1" applyBorder="1"/>
    <xf numFmtId="0" fontId="20" fillId="0" borderId="11" xfId="0" applyFont="1" applyBorder="1"/>
    <xf numFmtId="0" fontId="20" fillId="0" borderId="14" xfId="0" applyFont="1" applyBorder="1"/>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applyAlignment="1">
      <alignment horizontal="center" vertical="center"/>
    </xf>
    <xf numFmtId="0" fontId="21" fillId="0" borderId="1" xfId="0" applyFont="1" applyBorder="1" applyAlignment="1">
      <alignment vertical="center"/>
    </xf>
    <xf numFmtId="0" fontId="21" fillId="0" borderId="1" xfId="0" applyFont="1" applyBorder="1" applyAlignment="1">
      <alignment vertical="center" wrapText="1"/>
    </xf>
    <xf numFmtId="0" fontId="4" fillId="0" borderId="1" xfId="0" applyFont="1" applyBorder="1" applyAlignment="1">
      <alignment horizontal="left"/>
    </xf>
    <xf numFmtId="43" fontId="1" fillId="0" borderId="1" xfId="1" applyFont="1" applyBorder="1"/>
    <xf numFmtId="166" fontId="4" fillId="0" borderId="1" xfId="1" applyNumberFormat="1" applyFont="1" applyBorder="1" applyAlignment="1">
      <alignment horizontal="left"/>
    </xf>
    <xf numFmtId="0" fontId="4" fillId="0" borderId="1" xfId="1" applyNumberFormat="1" applyFont="1" applyBorder="1" applyAlignment="1">
      <alignment horizontal="left"/>
    </xf>
    <xf numFmtId="43" fontId="3" fillId="0" borderId="1" xfId="1" applyFont="1" applyBorder="1"/>
    <xf numFmtId="0" fontId="3"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3" fillId="0" borderId="1" xfId="0" applyFont="1" applyBorder="1" applyAlignment="1">
      <alignment horizontal="center"/>
    </xf>
    <xf numFmtId="43" fontId="10" fillId="0" borderId="1" xfId="0" applyNumberFormat="1" applyFont="1" applyBorder="1"/>
    <xf numFmtId="43" fontId="3" fillId="0" borderId="1" xfId="0" applyNumberFormat="1" applyFont="1" applyBorder="1"/>
    <xf numFmtId="0" fontId="20" fillId="0" borderId="0" xfId="0" applyFont="1" applyAlignment="1">
      <alignment horizontal="left" wrapText="1"/>
    </xf>
    <xf numFmtId="0" fontId="22" fillId="0" borderId="0" xfId="0" applyFont="1" applyBorder="1"/>
    <xf numFmtId="0" fontId="20" fillId="0" borderId="0" xfId="0" applyFont="1" applyBorder="1"/>
    <xf numFmtId="0" fontId="22" fillId="0" borderId="0" xfId="0" applyFont="1" applyBorder="1" applyAlignment="1">
      <alignment horizontal="center"/>
    </xf>
    <xf numFmtId="0" fontId="22" fillId="0" borderId="0" xfId="0" applyFont="1" applyBorder="1" applyAlignment="1"/>
    <xf numFmtId="0" fontId="10" fillId="0" borderId="0" xfId="0" applyFont="1" applyBorder="1"/>
    <xf numFmtId="0" fontId="23" fillId="0" borderId="0" xfId="4" applyFont="1"/>
    <xf numFmtId="0" fontId="23" fillId="0" borderId="0" xfId="0" applyFont="1"/>
    <xf numFmtId="43" fontId="23" fillId="0" borderId="0" xfId="2" applyFont="1"/>
    <xf numFmtId="0" fontId="24" fillId="0" borderId="0" xfId="0" applyFont="1" applyAlignment="1">
      <alignment horizontal="center"/>
    </xf>
    <xf numFmtId="0" fontId="23" fillId="0" borderId="0" xfId="0" applyFont="1" applyAlignment="1">
      <alignment horizontal="center"/>
    </xf>
    <xf numFmtId="167" fontId="23" fillId="0" borderId="0" xfId="2" applyNumberFormat="1" applyFont="1"/>
    <xf numFmtId="43" fontId="23" fillId="0" borderId="11" xfId="2" applyFont="1" applyBorder="1"/>
    <xf numFmtId="43" fontId="23" fillId="0" borderId="6" xfId="2" applyFont="1" applyBorder="1"/>
    <xf numFmtId="43" fontId="23" fillId="0" borderId="0" xfId="2" applyNumberFormat="1" applyFont="1"/>
    <xf numFmtId="168" fontId="23" fillId="0" borderId="0" xfId="2" applyNumberFormat="1" applyFont="1" applyBorder="1"/>
    <xf numFmtId="168" fontId="23" fillId="0" borderId="0" xfId="2" applyNumberFormat="1" applyFont="1"/>
    <xf numFmtId="169" fontId="23" fillId="0" borderId="0" xfId="2" applyNumberFormat="1" applyFont="1" applyBorder="1"/>
    <xf numFmtId="43" fontId="23" fillId="0" borderId="0" xfId="2" applyFont="1" applyBorder="1"/>
    <xf numFmtId="0" fontId="24" fillId="0" borderId="0" xfId="0" applyFont="1"/>
    <xf numFmtId="167" fontId="24" fillId="0" borderId="12" xfId="2" applyNumberFormat="1" applyFont="1" applyBorder="1"/>
    <xf numFmtId="167" fontId="24" fillId="0" borderId="0" xfId="2" applyNumberFormat="1" applyFont="1" applyBorder="1"/>
    <xf numFmtId="43" fontId="24" fillId="0" borderId="0" xfId="2" applyFont="1"/>
    <xf numFmtId="0" fontId="2" fillId="0" borderId="0" xfId="0" applyFont="1"/>
    <xf numFmtId="0" fontId="0" fillId="0" borderId="0" xfId="0" applyBorder="1"/>
    <xf numFmtId="43" fontId="0" fillId="0" borderId="0" xfId="0" applyNumberFormat="1" applyBorder="1"/>
    <xf numFmtId="0" fontId="0" fillId="0" borderId="11" xfId="0" applyBorder="1"/>
    <xf numFmtId="0" fontId="0" fillId="0" borderId="4" xfId="0" applyBorder="1" applyAlignment="1">
      <alignment horizontal="center"/>
    </xf>
    <xf numFmtId="0" fontId="25" fillId="0" borderId="4" xfId="0" applyFont="1" applyBorder="1" applyAlignment="1">
      <alignment horizontal="center"/>
    </xf>
    <xf numFmtId="0" fontId="25" fillId="0" borderId="7" xfId="0" applyFont="1" applyBorder="1" applyAlignment="1"/>
    <xf numFmtId="0" fontId="25" fillId="0" borderId="9" xfId="0" applyFont="1" applyBorder="1" applyAlignment="1"/>
    <xf numFmtId="0" fontId="25" fillId="0" borderId="10" xfId="0" applyFont="1" applyBorder="1" applyAlignment="1"/>
    <xf numFmtId="0" fontId="25" fillId="0" borderId="7" xfId="0" applyFont="1" applyBorder="1" applyAlignment="1">
      <alignment horizontal="center"/>
    </xf>
    <xf numFmtId="0" fontId="25" fillId="0" borderId="9" xfId="0" applyFont="1" applyBorder="1" applyAlignment="1">
      <alignment horizontal="center"/>
    </xf>
    <xf numFmtId="0" fontId="25" fillId="0" borderId="10" xfId="0" applyFont="1" applyBorder="1" applyAlignment="1">
      <alignment horizontal="center"/>
    </xf>
    <xf numFmtId="0" fontId="25" fillId="0" borderId="4" xfId="0" applyFont="1" applyBorder="1" applyAlignment="1"/>
    <xf numFmtId="0" fontId="0" fillId="0" borderId="16" xfId="0" applyBorder="1"/>
    <xf numFmtId="0" fontId="25" fillId="0" borderId="13" xfId="0" applyFont="1" applyBorder="1" applyAlignment="1">
      <alignment horizontal="center"/>
    </xf>
    <xf numFmtId="0" fontId="25" fillId="0" borderId="8" xfId="0" applyFont="1" applyBorder="1"/>
    <xf numFmtId="0" fontId="25" fillId="0" borderId="11" xfId="0" applyFont="1" applyBorder="1"/>
    <xf numFmtId="0" fontId="25" fillId="0" borderId="14" xfId="0" applyFont="1" applyBorder="1"/>
    <xf numFmtId="0" fontId="25" fillId="0" borderId="8" xfId="0" applyFont="1" applyBorder="1" applyAlignment="1">
      <alignment horizontal="center"/>
    </xf>
    <xf numFmtId="0" fontId="25" fillId="0" borderId="11" xfId="0" applyFont="1" applyBorder="1" applyAlignment="1">
      <alignment horizontal="center"/>
    </xf>
    <xf numFmtId="0" fontId="25" fillId="0" borderId="14" xfId="0" applyFont="1" applyBorder="1" applyAlignment="1">
      <alignment horizontal="center"/>
    </xf>
    <xf numFmtId="0" fontId="25" fillId="0" borderId="13" xfId="0" applyFont="1" applyBorder="1" applyAlignment="1"/>
    <xf numFmtId="0" fontId="0" fillId="0" borderId="5" xfId="0" applyBorder="1"/>
    <xf numFmtId="0" fontId="25" fillId="0" borderId="8" xfId="0" applyFont="1" applyBorder="1" applyAlignment="1">
      <alignment horizontal="center"/>
    </xf>
    <xf numFmtId="0" fontId="25" fillId="0" borderId="2" xfId="0" applyFont="1" applyBorder="1" applyAlignment="1">
      <alignment horizontal="center"/>
    </xf>
    <xf numFmtId="0" fontId="25" fillId="0" borderId="1" xfId="0" applyFont="1" applyBorder="1" applyAlignment="1">
      <alignment horizontal="center"/>
    </xf>
    <xf numFmtId="0" fontId="25" fillId="0" borderId="14" xfId="0" applyFont="1" applyBorder="1" applyAlignment="1">
      <alignment horizontal="center"/>
    </xf>
    <xf numFmtId="0" fontId="25" fillId="0" borderId="11" xfId="0" applyFont="1" applyBorder="1" applyAlignment="1">
      <alignment horizontal="center"/>
    </xf>
    <xf numFmtId="0" fontId="2" fillId="0" borderId="5" xfId="0" applyFont="1" applyBorder="1"/>
    <xf numFmtId="14" fontId="0" fillId="0" borderId="1" xfId="0" applyNumberFormat="1" applyBorder="1" applyAlignment="1">
      <alignment horizontal="center"/>
    </xf>
    <xf numFmtId="0" fontId="0" fillId="0" borderId="1" xfId="0" applyBorder="1" applyAlignment="1">
      <alignment horizontal="center"/>
    </xf>
    <xf numFmtId="43" fontId="0" fillId="0" borderId="1" xfId="1" applyFont="1" applyBorder="1" applyAlignment="1">
      <alignment horizontal="right"/>
    </xf>
    <xf numFmtId="43" fontId="25" fillId="0" borderId="5" xfId="0" applyNumberFormat="1" applyFont="1" applyBorder="1" applyAlignment="1">
      <alignment horizontal="center"/>
    </xf>
    <xf numFmtId="0" fontId="0" fillId="0" borderId="1" xfId="0" applyBorder="1"/>
    <xf numFmtId="43" fontId="0" fillId="0" borderId="2" xfId="1" applyFont="1" applyBorder="1" applyAlignment="1">
      <alignment horizontal="right"/>
    </xf>
    <xf numFmtId="43" fontId="0" fillId="0" borderId="5" xfId="1" applyFont="1" applyBorder="1" applyAlignment="1">
      <alignment horizontal="right"/>
    </xf>
    <xf numFmtId="0" fontId="2" fillId="0" borderId="1" xfId="0" applyFont="1" applyBorder="1"/>
    <xf numFmtId="0" fontId="0" fillId="0" borderId="1" xfId="0" applyBorder="1" applyAlignment="1">
      <alignment horizontal="right"/>
    </xf>
    <xf numFmtId="0" fontId="0" fillId="0" borderId="2" xfId="0" applyBorder="1" applyAlignment="1">
      <alignment horizontal="right"/>
    </xf>
    <xf numFmtId="0" fontId="0" fillId="0" borderId="2" xfId="0" applyBorder="1"/>
    <xf numFmtId="0" fontId="25" fillId="0" borderId="6" xfId="0" applyFont="1" applyBorder="1"/>
    <xf numFmtId="0" fontId="0" fillId="0" borderId="6" xfId="0" applyBorder="1"/>
    <xf numFmtId="43" fontId="25" fillId="0" borderId="1" xfId="0" applyNumberFormat="1" applyFont="1" applyBorder="1" applyAlignment="1">
      <alignment horizontal="right"/>
    </xf>
    <xf numFmtId="43" fontId="25" fillId="0" borderId="5" xfId="0" applyNumberFormat="1" applyFont="1" applyBorder="1" applyAlignment="1">
      <alignment horizontal="right"/>
    </xf>
    <xf numFmtId="43" fontId="0" fillId="0" borderId="0" xfId="0" applyNumberFormat="1"/>
    <xf numFmtId="43" fontId="1" fillId="0" borderId="0" xfId="6" applyFont="1" applyBorder="1" applyAlignment="1">
      <alignment vertical="center"/>
    </xf>
    <xf numFmtId="0" fontId="25" fillId="0" borderId="0" xfId="0" applyFont="1"/>
    <xf numFmtId="0" fontId="26" fillId="0" borderId="0" xfId="0" applyFont="1"/>
  </cellXfs>
  <cellStyles count="7">
    <cellStyle name="Comma" xfId="1" builtinId="3"/>
    <cellStyle name="Comma 2" xfId="2"/>
    <cellStyle name="Comma 3" xfId="3"/>
    <cellStyle name="Comma 8" xfId="6"/>
    <cellStyle name="Normal" xfId="0" builtinId="0"/>
    <cellStyle name="Normal 2" xfId="4"/>
    <cellStyle name="Normal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81</xdr:row>
      <xdr:rowOff>0</xdr:rowOff>
    </xdr:from>
    <xdr:to>
      <xdr:col>0</xdr:col>
      <xdr:colOff>1917954</xdr:colOff>
      <xdr:row>85</xdr:row>
      <xdr:rowOff>177165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 y="43148250"/>
          <a:ext cx="1898904" cy="977265"/>
        </a:xfrm>
        <a:prstGeom prst="rect">
          <a:avLst/>
        </a:prstGeom>
      </xdr:spPr>
    </xdr:pic>
    <xdr:clientData/>
  </xdr:twoCellAnchor>
  <xdr:twoCellAnchor editAs="oneCell">
    <xdr:from>
      <xdr:col>5</xdr:col>
      <xdr:colOff>647699</xdr:colOff>
      <xdr:row>81</xdr:row>
      <xdr:rowOff>104775</xdr:rowOff>
    </xdr:from>
    <xdr:to>
      <xdr:col>7</xdr:col>
      <xdr:colOff>285750</xdr:colOff>
      <xdr:row>85</xdr:row>
      <xdr:rowOff>180974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048624" y="43253025"/>
          <a:ext cx="2105026" cy="876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43</xdr:row>
      <xdr:rowOff>19050</xdr:rowOff>
    </xdr:from>
    <xdr:to>
      <xdr:col>8</xdr:col>
      <xdr:colOff>66675</xdr:colOff>
      <xdr:row>47</xdr:row>
      <xdr:rowOff>180975</xdr:rowOff>
    </xdr:to>
    <xdr:pic>
      <xdr:nvPicPr>
        <xdr:cNvPr id="2" name="Picture 1"/>
        <xdr:cNvPicPr>
          <a:picLocks noChangeAspect="1"/>
        </xdr:cNvPicPr>
      </xdr:nvPicPr>
      <xdr:blipFill>
        <a:blip xmlns:r="http://schemas.openxmlformats.org/officeDocument/2006/relationships" r:embed="rId1"/>
        <a:srcRect/>
        <a:stretch>
          <a:fillRect/>
        </a:stretch>
      </xdr:blipFill>
      <xdr:spPr bwMode="auto">
        <a:xfrm>
          <a:off x="3133725" y="8553450"/>
          <a:ext cx="1895475" cy="1009650"/>
        </a:xfrm>
        <a:prstGeom prst="rect">
          <a:avLst/>
        </a:prstGeom>
        <a:noFill/>
        <a:ln w="9525">
          <a:noFill/>
          <a:miter lim="800000"/>
          <a:headEnd/>
          <a:tailEnd/>
        </a:ln>
      </xdr:spPr>
    </xdr:pic>
    <xdr:clientData/>
  </xdr:twoCellAnchor>
  <xdr:twoCellAnchor editAs="oneCell">
    <xdr:from>
      <xdr:col>5</xdr:col>
      <xdr:colOff>9525</xdr:colOff>
      <xdr:row>50</xdr:row>
      <xdr:rowOff>0</xdr:rowOff>
    </xdr:from>
    <xdr:to>
      <xdr:col>8</xdr:col>
      <xdr:colOff>371475</xdr:colOff>
      <xdr:row>54</xdr:row>
      <xdr:rowOff>66675</xdr:rowOff>
    </xdr:to>
    <xdr:pic>
      <xdr:nvPicPr>
        <xdr:cNvPr id="3" name="Picture 2"/>
        <xdr:cNvPicPr>
          <a:picLocks noChangeAspect="1"/>
        </xdr:cNvPicPr>
      </xdr:nvPicPr>
      <xdr:blipFill>
        <a:blip xmlns:r="http://schemas.openxmlformats.org/officeDocument/2006/relationships" r:embed="rId2"/>
        <a:srcRect/>
        <a:stretch>
          <a:fillRect/>
        </a:stretch>
      </xdr:blipFill>
      <xdr:spPr bwMode="auto">
        <a:xfrm>
          <a:off x="3057525" y="10020300"/>
          <a:ext cx="2190750"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9525</xdr:rowOff>
    </xdr:from>
    <xdr:to>
      <xdr:col>0</xdr:col>
      <xdr:colOff>1905000</xdr:colOff>
      <xdr:row>21</xdr:row>
      <xdr:rowOff>15240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6105525"/>
          <a:ext cx="1905000" cy="1005840"/>
        </a:xfrm>
        <a:prstGeom prst="rect">
          <a:avLst/>
        </a:prstGeom>
      </xdr:spPr>
    </xdr:pic>
    <xdr:clientData/>
  </xdr:twoCellAnchor>
  <xdr:twoCellAnchor editAs="oneCell">
    <xdr:from>
      <xdr:col>5</xdr:col>
      <xdr:colOff>790575</xdr:colOff>
      <xdr:row>16</xdr:row>
      <xdr:rowOff>95250</xdr:rowOff>
    </xdr:from>
    <xdr:to>
      <xdr:col>8</xdr:col>
      <xdr:colOff>323850</xdr:colOff>
      <xdr:row>21</xdr:row>
      <xdr:rowOff>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591300" y="6191250"/>
          <a:ext cx="2209800" cy="904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xdr:colOff>
      <xdr:row>49</xdr:row>
      <xdr:rowOff>9525</xdr:rowOff>
    </xdr:from>
    <xdr:to>
      <xdr:col>6</xdr:col>
      <xdr:colOff>1257300</xdr:colOff>
      <xdr:row>53</xdr:row>
      <xdr:rowOff>224790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991225" y="16363950"/>
          <a:ext cx="2076450" cy="10534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38</xdr:row>
      <xdr:rowOff>9525</xdr:rowOff>
    </xdr:from>
    <xdr:to>
      <xdr:col>1</xdr:col>
      <xdr:colOff>228600</xdr:colOff>
      <xdr:row>43</xdr:row>
      <xdr:rowOff>196215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6838950"/>
          <a:ext cx="1914525" cy="1034415"/>
        </a:xfrm>
        <a:prstGeom prst="rect">
          <a:avLst/>
        </a:prstGeom>
      </xdr:spPr>
    </xdr:pic>
    <xdr:clientData/>
  </xdr:twoCellAnchor>
  <xdr:twoCellAnchor editAs="oneCell">
    <xdr:from>
      <xdr:col>4</xdr:col>
      <xdr:colOff>523876</xdr:colOff>
      <xdr:row>39</xdr:row>
      <xdr:rowOff>9526</xdr:rowOff>
    </xdr:from>
    <xdr:to>
      <xdr:col>7</xdr:col>
      <xdr:colOff>390525</xdr:colOff>
      <xdr:row>43</xdr:row>
      <xdr:rowOff>192748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667626" y="7000876"/>
          <a:ext cx="2257424" cy="8690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16564</xdr:colOff>
      <xdr:row>51</xdr:row>
      <xdr:rowOff>16559</xdr:rowOff>
    </xdr:from>
    <xdr:to>
      <xdr:col>9</xdr:col>
      <xdr:colOff>885825</xdr:colOff>
      <xdr:row>56</xdr:row>
      <xdr:rowOff>141129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864664" y="9312959"/>
          <a:ext cx="2126561" cy="10389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32</xdr:row>
      <xdr:rowOff>19050</xdr:rowOff>
    </xdr:from>
    <xdr:to>
      <xdr:col>1</xdr:col>
      <xdr:colOff>1009650</xdr:colOff>
      <xdr:row>37</xdr:row>
      <xdr:rowOff>161925</xdr:rowOff>
    </xdr:to>
    <xdr:pic>
      <xdr:nvPicPr>
        <xdr:cNvPr id="2" name="Picture 1"/>
        <xdr:cNvPicPr>
          <a:picLocks noChangeAspect="1"/>
        </xdr:cNvPicPr>
      </xdr:nvPicPr>
      <xdr:blipFill>
        <a:blip xmlns:r="http://schemas.openxmlformats.org/officeDocument/2006/relationships" r:embed="rId1"/>
        <a:srcRect/>
        <a:stretch>
          <a:fillRect/>
        </a:stretch>
      </xdr:blipFill>
      <xdr:spPr bwMode="auto">
        <a:xfrm>
          <a:off x="9525" y="6115050"/>
          <a:ext cx="1962150" cy="1095375"/>
        </a:xfrm>
        <a:prstGeom prst="rect">
          <a:avLst/>
        </a:prstGeom>
        <a:noFill/>
        <a:ln w="9525">
          <a:noFill/>
          <a:miter lim="800000"/>
          <a:headEnd/>
          <a:tailEnd/>
        </a:ln>
      </xdr:spPr>
    </xdr:pic>
    <xdr:clientData/>
  </xdr:twoCellAnchor>
  <xdr:twoCellAnchor editAs="oneCell">
    <xdr:from>
      <xdr:col>7</xdr:col>
      <xdr:colOff>457200</xdr:colOff>
      <xdr:row>32</xdr:row>
      <xdr:rowOff>85725</xdr:rowOff>
    </xdr:from>
    <xdr:to>
      <xdr:col>9</xdr:col>
      <xdr:colOff>419100</xdr:colOff>
      <xdr:row>37</xdr:row>
      <xdr:rowOff>171450</xdr:rowOff>
    </xdr:to>
    <xdr:pic>
      <xdr:nvPicPr>
        <xdr:cNvPr id="3" name="Picture 2"/>
        <xdr:cNvPicPr>
          <a:picLocks noChangeAspect="1"/>
        </xdr:cNvPicPr>
      </xdr:nvPicPr>
      <xdr:blipFill>
        <a:blip xmlns:r="http://schemas.openxmlformats.org/officeDocument/2006/relationships" r:embed="rId2"/>
        <a:srcRect/>
        <a:stretch>
          <a:fillRect/>
        </a:stretch>
      </xdr:blipFill>
      <xdr:spPr bwMode="auto">
        <a:xfrm>
          <a:off x="7848600" y="6181725"/>
          <a:ext cx="2209800" cy="1038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codeName="Sheet1"/>
  <dimension ref="A1:K31"/>
  <sheetViews>
    <sheetView workbookViewId="0">
      <selection activeCell="A32" sqref="A32"/>
    </sheetView>
  </sheetViews>
  <sheetFormatPr defaultRowHeight="15.75"/>
  <cols>
    <col min="1" max="1" width="23.42578125" style="1" customWidth="1"/>
    <col min="2" max="2" width="14.42578125" style="1" customWidth="1"/>
    <col min="3" max="3" width="15.85546875" style="1" customWidth="1"/>
    <col min="4" max="4" width="14.140625" style="1" customWidth="1"/>
    <col min="5" max="5" width="19.85546875" style="1" customWidth="1"/>
    <col min="6" max="6" width="18.7109375" style="1" customWidth="1"/>
    <col min="7" max="7" width="17.5703125" style="1" customWidth="1"/>
    <col min="8" max="8" width="18" style="1" customWidth="1"/>
    <col min="9" max="9" width="17.42578125" style="1" customWidth="1"/>
    <col min="10" max="16384" width="9.140625" style="1"/>
  </cols>
  <sheetData>
    <row r="1" spans="1:11">
      <c r="A1" s="1" t="s">
        <v>0</v>
      </c>
    </row>
    <row r="3" spans="1:11">
      <c r="A3" s="109" t="s">
        <v>1</v>
      </c>
      <c r="B3" s="109"/>
      <c r="C3" s="109"/>
      <c r="D3" s="109"/>
      <c r="E3" s="109"/>
      <c r="F3" s="109"/>
      <c r="G3" s="109"/>
      <c r="H3" s="109"/>
      <c r="I3" s="109"/>
    </row>
    <row r="4" spans="1:11">
      <c r="A4" s="109" t="s">
        <v>2</v>
      </c>
      <c r="B4" s="109"/>
      <c r="C4" s="109"/>
      <c r="D4" s="109"/>
      <c r="E4" s="109"/>
      <c r="F4" s="109"/>
      <c r="G4" s="109"/>
      <c r="H4" s="109"/>
      <c r="I4" s="109"/>
    </row>
    <row r="6" spans="1:11">
      <c r="A6" s="1" t="s">
        <v>3</v>
      </c>
    </row>
    <row r="8" spans="1:11">
      <c r="A8" s="107" t="s">
        <v>4</v>
      </c>
      <c r="B8" s="107" t="s">
        <v>5</v>
      </c>
      <c r="C8" s="107" t="s">
        <v>6</v>
      </c>
      <c r="D8" s="107" t="s">
        <v>7</v>
      </c>
      <c r="E8" s="105" t="s">
        <v>8</v>
      </c>
      <c r="F8" s="110" t="s">
        <v>11</v>
      </c>
      <c r="G8" s="111"/>
      <c r="H8" s="105" t="s">
        <v>12</v>
      </c>
      <c r="I8" s="107" t="s">
        <v>13</v>
      </c>
    </row>
    <row r="9" spans="1:11" ht="47.25">
      <c r="A9" s="108"/>
      <c r="B9" s="108"/>
      <c r="C9" s="108"/>
      <c r="D9" s="108"/>
      <c r="E9" s="106"/>
      <c r="F9" s="2" t="s">
        <v>9</v>
      </c>
      <c r="G9" s="2" t="s">
        <v>10</v>
      </c>
      <c r="H9" s="106"/>
      <c r="I9" s="108"/>
    </row>
    <row r="10" spans="1:11">
      <c r="A10" s="33" t="s">
        <v>14</v>
      </c>
      <c r="B10" s="3"/>
      <c r="C10" s="3"/>
      <c r="D10" s="3"/>
      <c r="E10" s="3"/>
      <c r="F10" s="3"/>
      <c r="G10" s="3"/>
      <c r="H10" s="3"/>
      <c r="I10" s="4"/>
    </row>
    <row r="11" spans="1:11" ht="63">
      <c r="A11" s="5" t="s">
        <v>15</v>
      </c>
      <c r="B11" s="6" t="s">
        <v>16</v>
      </c>
      <c r="C11" s="7">
        <v>1190433</v>
      </c>
      <c r="D11" s="7"/>
      <c r="E11" s="7"/>
      <c r="F11" s="8">
        <v>1</v>
      </c>
      <c r="G11" s="7">
        <f t="shared" ref="G11" si="0">+C11</f>
        <v>1190433</v>
      </c>
      <c r="H11" s="7"/>
      <c r="I11" s="7" t="s">
        <v>17</v>
      </c>
      <c r="J11" s="1">
        <v>6911</v>
      </c>
      <c r="K11" s="1" t="s">
        <v>82</v>
      </c>
    </row>
    <row r="12" spans="1:11" ht="31.5">
      <c r="A12" s="5" t="s">
        <v>19</v>
      </c>
      <c r="B12" s="6" t="s">
        <v>18</v>
      </c>
      <c r="C12" s="7">
        <v>1197506.68</v>
      </c>
      <c r="D12" s="7"/>
      <c r="E12" s="7"/>
      <c r="F12" s="8">
        <v>1</v>
      </c>
      <c r="G12" s="7">
        <f t="shared" ref="G12" si="1">+C12</f>
        <v>1197506.68</v>
      </c>
      <c r="H12" s="7"/>
      <c r="I12" s="7" t="s">
        <v>17</v>
      </c>
      <c r="J12" s="1">
        <v>6911</v>
      </c>
      <c r="K12" s="1" t="s">
        <v>83</v>
      </c>
    </row>
    <row r="13" spans="1:11" ht="63">
      <c r="A13" s="5" t="s">
        <v>20</v>
      </c>
      <c r="B13" s="6" t="s">
        <v>21</v>
      </c>
      <c r="C13" s="9">
        <v>410331.23</v>
      </c>
      <c r="D13" s="7"/>
      <c r="E13" s="7"/>
      <c r="F13" s="8">
        <v>1</v>
      </c>
      <c r="G13" s="7">
        <f t="shared" ref="G13" si="2">+C13</f>
        <v>410331.23</v>
      </c>
      <c r="H13" s="7"/>
      <c r="I13" s="10" t="s">
        <v>22</v>
      </c>
      <c r="J13" s="1">
        <v>6911</v>
      </c>
      <c r="K13" s="1" t="s">
        <v>84</v>
      </c>
    </row>
    <row r="14" spans="1:11" ht="78.75">
      <c r="A14" s="5" t="s">
        <v>23</v>
      </c>
      <c r="B14" s="5" t="s">
        <v>24</v>
      </c>
      <c r="C14" s="7">
        <v>68574</v>
      </c>
      <c r="D14" s="7"/>
      <c r="E14" s="7"/>
      <c r="F14" s="8">
        <v>1</v>
      </c>
      <c r="G14" s="7">
        <f t="shared" ref="G14" si="3">+C14</f>
        <v>68574</v>
      </c>
      <c r="H14" s="7"/>
      <c r="I14" s="10" t="s">
        <v>25</v>
      </c>
      <c r="J14" s="1">
        <v>3917</v>
      </c>
      <c r="K14" s="1" t="s">
        <v>85</v>
      </c>
    </row>
    <row r="15" spans="1:11" ht="47.25">
      <c r="A15" s="5" t="s">
        <v>27</v>
      </c>
      <c r="B15" s="6" t="s">
        <v>26</v>
      </c>
      <c r="C15" s="11">
        <v>301785.96000000002</v>
      </c>
      <c r="D15" s="7"/>
      <c r="E15" s="7"/>
      <c r="F15" s="8">
        <v>1</v>
      </c>
      <c r="G15" s="7">
        <f t="shared" ref="G15" si="4">+C15</f>
        <v>301785.96000000002</v>
      </c>
      <c r="H15" s="7"/>
      <c r="I15" s="10" t="s">
        <v>25</v>
      </c>
      <c r="J15" s="1">
        <v>3917</v>
      </c>
      <c r="K15" s="1" t="s">
        <v>86</v>
      </c>
    </row>
    <row r="16" spans="1:11" ht="78.75">
      <c r="A16" s="5" t="s">
        <v>28</v>
      </c>
      <c r="B16" s="12" t="s">
        <v>29</v>
      </c>
      <c r="C16" s="7">
        <v>611700.77</v>
      </c>
      <c r="D16" s="7"/>
      <c r="E16" s="7"/>
      <c r="F16" s="8">
        <v>1</v>
      </c>
      <c r="G16" s="7">
        <f t="shared" ref="G16" si="5">+C16</f>
        <v>611700.77</v>
      </c>
      <c r="H16" s="7"/>
      <c r="I16" s="10" t="s">
        <v>25</v>
      </c>
      <c r="J16" s="1">
        <v>3917</v>
      </c>
      <c r="K16" s="1" t="s">
        <v>87</v>
      </c>
    </row>
    <row r="17" spans="1:11" ht="63">
      <c r="A17" s="5" t="s">
        <v>31</v>
      </c>
      <c r="B17" s="6" t="s">
        <v>32</v>
      </c>
      <c r="C17" s="7">
        <v>85517.3</v>
      </c>
      <c r="D17" s="7"/>
      <c r="E17" s="7"/>
      <c r="F17" s="8">
        <v>1</v>
      </c>
      <c r="G17" s="7">
        <f t="shared" ref="G17" si="6">+C17</f>
        <v>85517.3</v>
      </c>
      <c r="H17" s="7"/>
      <c r="I17" s="10" t="s">
        <v>30</v>
      </c>
      <c r="J17" s="1">
        <v>3917</v>
      </c>
      <c r="K17" s="1" t="s">
        <v>88</v>
      </c>
    </row>
    <row r="18" spans="1:11" ht="31.5">
      <c r="A18" s="13" t="s">
        <v>33</v>
      </c>
      <c r="B18" s="6" t="s">
        <v>34</v>
      </c>
      <c r="C18" s="7">
        <v>139737.5</v>
      </c>
      <c r="D18" s="7"/>
      <c r="E18" s="7"/>
      <c r="F18" s="8">
        <v>1</v>
      </c>
      <c r="G18" s="7">
        <f t="shared" ref="G18:G27" si="7">+C18</f>
        <v>139737.5</v>
      </c>
      <c r="H18" s="7"/>
      <c r="I18" s="14" t="s">
        <v>25</v>
      </c>
      <c r="J18" s="1">
        <v>3917</v>
      </c>
      <c r="K18" s="1" t="s">
        <v>89</v>
      </c>
    </row>
    <row r="19" spans="1:11" ht="78.75">
      <c r="A19" s="5" t="s">
        <v>35</v>
      </c>
      <c r="B19" s="15" t="s">
        <v>36</v>
      </c>
      <c r="C19" s="7">
        <v>159929</v>
      </c>
      <c r="D19" s="7"/>
      <c r="E19" s="7"/>
      <c r="F19" s="8">
        <v>1</v>
      </c>
      <c r="G19" s="7">
        <f t="shared" si="7"/>
        <v>159929</v>
      </c>
      <c r="H19" s="7"/>
      <c r="I19" s="10" t="s">
        <v>25</v>
      </c>
      <c r="J19" s="1">
        <v>3917</v>
      </c>
      <c r="K19" s="1" t="s">
        <v>90</v>
      </c>
    </row>
    <row r="20" spans="1:11" ht="47.25">
      <c r="A20" s="5" t="s">
        <v>37</v>
      </c>
      <c r="B20" s="6" t="s">
        <v>38</v>
      </c>
      <c r="C20" s="7">
        <v>2240472.56</v>
      </c>
      <c r="D20" s="7"/>
      <c r="E20" s="7"/>
      <c r="F20" s="8">
        <v>1</v>
      </c>
      <c r="G20" s="7">
        <f t="shared" si="7"/>
        <v>2240472.56</v>
      </c>
      <c r="H20" s="7"/>
      <c r="I20" s="10" t="s">
        <v>25</v>
      </c>
      <c r="J20" s="1">
        <v>3917</v>
      </c>
      <c r="K20" s="1" t="s">
        <v>91</v>
      </c>
    </row>
    <row r="21" spans="1:11" ht="84" customHeight="1">
      <c r="A21" s="5" t="s">
        <v>40</v>
      </c>
      <c r="B21" s="2" t="s">
        <v>41</v>
      </c>
      <c r="C21" s="7">
        <v>85444.4</v>
      </c>
      <c r="D21" s="7"/>
      <c r="E21" s="7"/>
      <c r="F21" s="8">
        <v>1</v>
      </c>
      <c r="G21" s="7">
        <f t="shared" si="7"/>
        <v>85444.4</v>
      </c>
      <c r="H21" s="7"/>
      <c r="I21" s="10" t="s">
        <v>39</v>
      </c>
      <c r="J21" s="1" t="s">
        <v>43</v>
      </c>
      <c r="K21" s="1" t="s">
        <v>90</v>
      </c>
    </row>
    <row r="22" spans="1:11" ht="63">
      <c r="A22" s="5" t="s">
        <v>44</v>
      </c>
      <c r="B22" s="5" t="s">
        <v>45</v>
      </c>
      <c r="C22" s="7">
        <v>347580</v>
      </c>
      <c r="D22" s="7"/>
      <c r="E22" s="7"/>
      <c r="F22" s="8">
        <v>1</v>
      </c>
      <c r="G22" s="7">
        <f t="shared" si="7"/>
        <v>347580</v>
      </c>
      <c r="H22" s="7"/>
      <c r="I22" s="10" t="s">
        <v>42</v>
      </c>
      <c r="J22" s="1" t="s">
        <v>43</v>
      </c>
      <c r="K22" s="1" t="s">
        <v>82</v>
      </c>
    </row>
    <row r="23" spans="1:11" ht="31.5">
      <c r="A23" s="16" t="s">
        <v>63</v>
      </c>
      <c r="B23" s="5"/>
      <c r="C23" s="7"/>
      <c r="D23" s="7"/>
      <c r="E23" s="7"/>
      <c r="F23" s="8"/>
      <c r="G23" s="7"/>
      <c r="H23" s="7"/>
      <c r="I23" s="10"/>
    </row>
    <row r="24" spans="1:11" ht="78.75">
      <c r="A24" s="5" t="s">
        <v>46</v>
      </c>
      <c r="B24" s="5" t="s">
        <v>47</v>
      </c>
      <c r="C24" s="7">
        <v>2384670</v>
      </c>
      <c r="D24" s="7"/>
      <c r="E24" s="7"/>
      <c r="F24" s="8">
        <v>1</v>
      </c>
      <c r="G24" s="7">
        <f t="shared" si="7"/>
        <v>2384670</v>
      </c>
      <c r="H24" s="7"/>
      <c r="I24" s="10" t="s">
        <v>39</v>
      </c>
      <c r="J24" s="1" t="s">
        <v>43</v>
      </c>
      <c r="K24" s="1" t="s">
        <v>92</v>
      </c>
    </row>
    <row r="25" spans="1:11" ht="31.5">
      <c r="A25" s="5" t="s">
        <v>49</v>
      </c>
      <c r="B25" s="2" t="s">
        <v>48</v>
      </c>
      <c r="C25" s="17">
        <v>414427.5</v>
      </c>
      <c r="D25" s="7"/>
      <c r="E25" s="7"/>
      <c r="F25" s="8">
        <v>1</v>
      </c>
      <c r="G25" s="7">
        <f t="shared" si="7"/>
        <v>414427.5</v>
      </c>
      <c r="H25" s="7"/>
      <c r="I25" s="10" t="s">
        <v>39</v>
      </c>
      <c r="J25" s="1" t="s">
        <v>43</v>
      </c>
      <c r="K25" s="1" t="s">
        <v>92</v>
      </c>
    </row>
    <row r="26" spans="1:11" ht="31.5">
      <c r="A26" s="5" t="s">
        <v>50</v>
      </c>
      <c r="B26" s="6" t="s">
        <v>51</v>
      </c>
      <c r="C26" s="7">
        <v>228983.79</v>
      </c>
      <c r="D26" s="7"/>
      <c r="E26" s="7"/>
      <c r="F26" s="8">
        <v>1</v>
      </c>
      <c r="G26" s="7">
        <f t="shared" si="7"/>
        <v>228983.79</v>
      </c>
      <c r="H26" s="7"/>
      <c r="I26" s="18" t="s">
        <v>39</v>
      </c>
      <c r="J26" s="1" t="s">
        <v>43</v>
      </c>
    </row>
    <row r="27" spans="1:11" ht="31.5">
      <c r="A27" s="5" t="s">
        <v>52</v>
      </c>
      <c r="B27" s="6" t="s">
        <v>53</v>
      </c>
      <c r="C27" s="7">
        <v>1912646</v>
      </c>
      <c r="D27" s="7"/>
      <c r="E27" s="7"/>
      <c r="F27" s="8">
        <v>1</v>
      </c>
      <c r="G27" s="7">
        <f t="shared" si="7"/>
        <v>1912646</v>
      </c>
      <c r="H27" s="7"/>
      <c r="I27" s="10" t="s">
        <v>54</v>
      </c>
      <c r="J27" s="1" t="s">
        <v>43</v>
      </c>
      <c r="K27" s="1" t="s">
        <v>93</v>
      </c>
    </row>
    <row r="28" spans="1:11" ht="47.25">
      <c r="A28" s="5" t="s">
        <v>56</v>
      </c>
      <c r="B28" s="15" t="s">
        <v>55</v>
      </c>
      <c r="C28" s="7">
        <v>80686</v>
      </c>
      <c r="D28" s="7"/>
      <c r="E28" s="7"/>
      <c r="F28" s="8">
        <v>1</v>
      </c>
      <c r="G28" s="7">
        <f t="shared" ref="G28:G31" si="8">+C28</f>
        <v>80686</v>
      </c>
      <c r="H28" s="7"/>
      <c r="I28" s="10" t="s">
        <v>54</v>
      </c>
      <c r="J28" s="1" t="s">
        <v>43</v>
      </c>
      <c r="K28" s="1" t="s">
        <v>94</v>
      </c>
    </row>
    <row r="29" spans="1:11" ht="63">
      <c r="A29" s="5" t="s">
        <v>57</v>
      </c>
      <c r="B29" s="6" t="s">
        <v>58</v>
      </c>
      <c r="C29" s="7">
        <v>447140.8</v>
      </c>
      <c r="D29" s="7"/>
      <c r="E29" s="7"/>
      <c r="F29" s="8">
        <v>1</v>
      </c>
      <c r="G29" s="7">
        <f t="shared" si="8"/>
        <v>447140.8</v>
      </c>
      <c r="H29" s="7"/>
      <c r="I29" s="10" t="s">
        <v>42</v>
      </c>
      <c r="J29" s="1" t="s">
        <v>43</v>
      </c>
      <c r="K29" s="1" t="s">
        <v>93</v>
      </c>
    </row>
    <row r="30" spans="1:11" ht="63">
      <c r="A30" s="5" t="s">
        <v>59</v>
      </c>
      <c r="B30" s="15" t="s">
        <v>60</v>
      </c>
      <c r="C30" s="7">
        <v>874124.04</v>
      </c>
      <c r="D30" s="7"/>
      <c r="E30" s="7"/>
      <c r="F30" s="8">
        <v>1</v>
      </c>
      <c r="G30" s="7">
        <f t="shared" si="8"/>
        <v>874124.04</v>
      </c>
      <c r="H30" s="7"/>
      <c r="I30" s="10" t="s">
        <v>42</v>
      </c>
      <c r="J30" s="1" t="s">
        <v>43</v>
      </c>
      <c r="K30" s="1" t="s">
        <v>95</v>
      </c>
    </row>
    <row r="31" spans="1:11" ht="78.75">
      <c r="A31" s="5" t="s">
        <v>61</v>
      </c>
      <c r="B31" s="15" t="s">
        <v>62</v>
      </c>
      <c r="C31" s="7">
        <v>220405</v>
      </c>
      <c r="D31" s="7"/>
      <c r="E31" s="7"/>
      <c r="F31" s="8">
        <v>1</v>
      </c>
      <c r="G31" s="7">
        <f t="shared" si="8"/>
        <v>220405</v>
      </c>
      <c r="H31" s="7"/>
      <c r="I31" s="10" t="s">
        <v>42</v>
      </c>
      <c r="J31" s="1" t="s">
        <v>43</v>
      </c>
      <c r="K31" s="1" t="s">
        <v>92</v>
      </c>
    </row>
  </sheetData>
  <mergeCells count="10">
    <mergeCell ref="H8:H9"/>
    <mergeCell ref="I8:I9"/>
    <mergeCell ref="A3:I3"/>
    <mergeCell ref="A4:I4"/>
    <mergeCell ref="F8:G8"/>
    <mergeCell ref="E8:E9"/>
    <mergeCell ref="D8:D9"/>
    <mergeCell ref="C8:C9"/>
    <mergeCell ref="B8:B9"/>
    <mergeCell ref="A8:A9"/>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sheetPr codeName="Sheet10"/>
  <dimension ref="A1:J44"/>
  <sheetViews>
    <sheetView topLeftCell="A19" workbookViewId="0">
      <selection activeCell="A46" sqref="A46"/>
    </sheetView>
  </sheetViews>
  <sheetFormatPr defaultRowHeight="12.75"/>
  <cols>
    <col min="1" max="1" width="25.28515625" style="201" customWidth="1"/>
    <col min="2" max="2" width="14.28515625" style="201" customWidth="1"/>
    <col min="3" max="3" width="12.7109375" style="201" customWidth="1"/>
    <col min="4" max="4" width="54.85546875" style="201" customWidth="1"/>
    <col min="5" max="5" width="14.140625" style="201" customWidth="1"/>
    <col min="6" max="6" width="12" style="201" customWidth="1"/>
    <col min="7" max="7" width="9.7109375" style="201" customWidth="1"/>
    <col min="8" max="8" width="9.5703125" style="201" customWidth="1"/>
    <col min="9" max="9" width="10.7109375" style="201" customWidth="1"/>
    <col min="10" max="10" width="13.28515625" style="201" customWidth="1"/>
    <col min="11" max="16384" width="9.140625" style="201"/>
  </cols>
  <sheetData>
    <row r="1" spans="1:10">
      <c r="A1" s="201" t="s">
        <v>644</v>
      </c>
    </row>
    <row r="3" spans="1:10" ht="15.75">
      <c r="A3" s="202" t="s">
        <v>645</v>
      </c>
      <c r="B3" s="203"/>
      <c r="C3" s="203"/>
      <c r="D3" s="203"/>
      <c r="E3" s="203"/>
      <c r="F3" s="203"/>
      <c r="G3" s="203"/>
      <c r="H3" s="203"/>
      <c r="I3" s="203"/>
      <c r="J3" s="204"/>
    </row>
    <row r="4" spans="1:10" ht="15.75">
      <c r="A4" s="205" t="s">
        <v>646</v>
      </c>
      <c r="B4" s="156"/>
      <c r="C4" s="156"/>
      <c r="D4" s="156"/>
      <c r="E4" s="156"/>
      <c r="F4" s="156"/>
      <c r="G4" s="156"/>
      <c r="H4" s="156"/>
      <c r="I4" s="156"/>
      <c r="J4" s="206"/>
    </row>
    <row r="5" spans="1:10" ht="15.75">
      <c r="A5" s="207"/>
      <c r="B5" s="122"/>
      <c r="C5" s="122"/>
      <c r="D5" s="122"/>
      <c r="E5" s="122"/>
      <c r="F5" s="122"/>
      <c r="G5" s="122"/>
      <c r="H5" s="122"/>
      <c r="I5" s="122"/>
      <c r="J5" s="208"/>
    </row>
    <row r="6" spans="1:10" ht="15.75">
      <c r="A6" s="207" t="s">
        <v>647</v>
      </c>
      <c r="B6" s="122"/>
      <c r="C6" s="122"/>
      <c r="D6" s="122"/>
      <c r="E6" s="122"/>
      <c r="F6" s="122"/>
      <c r="G6" s="122"/>
      <c r="H6" s="122"/>
      <c r="I6" s="122"/>
      <c r="J6" s="208"/>
    </row>
    <row r="7" spans="1:10" ht="8.25" customHeight="1">
      <c r="A7" s="209"/>
      <c r="B7" s="210"/>
      <c r="C7" s="210"/>
      <c r="D7" s="210"/>
      <c r="E7" s="210"/>
      <c r="F7" s="210"/>
      <c r="G7" s="210"/>
      <c r="H7" s="210"/>
      <c r="I7" s="210"/>
      <c r="J7" s="211"/>
    </row>
    <row r="8" spans="1:10" ht="25.5" customHeight="1">
      <c r="A8" s="212" t="s">
        <v>648</v>
      </c>
      <c r="B8" s="213" t="s">
        <v>649</v>
      </c>
      <c r="C8" s="213" t="s">
        <v>650</v>
      </c>
      <c r="D8" s="213" t="s">
        <v>651</v>
      </c>
      <c r="E8" s="213" t="s">
        <v>652</v>
      </c>
      <c r="F8" s="213"/>
      <c r="G8" s="213"/>
      <c r="H8" s="213"/>
      <c r="I8" s="213"/>
      <c r="J8" s="213"/>
    </row>
    <row r="9" spans="1:10">
      <c r="A9" s="212"/>
      <c r="B9" s="213"/>
      <c r="C9" s="213"/>
      <c r="D9" s="213"/>
      <c r="E9" s="214" t="s">
        <v>653</v>
      </c>
      <c r="F9" s="214"/>
      <c r="G9" s="214"/>
      <c r="H9" s="214" t="s">
        <v>654</v>
      </c>
      <c r="I9" s="214"/>
      <c r="J9" s="214"/>
    </row>
    <row r="10" spans="1:10" ht="25.5">
      <c r="A10" s="212"/>
      <c r="B10" s="213"/>
      <c r="C10" s="213"/>
      <c r="D10" s="213"/>
      <c r="E10" s="215" t="s">
        <v>655</v>
      </c>
      <c r="F10" s="215" t="s">
        <v>656</v>
      </c>
      <c r="G10" s="215" t="s">
        <v>657</v>
      </c>
      <c r="H10" s="215" t="s">
        <v>658</v>
      </c>
      <c r="I10" s="216" t="s">
        <v>659</v>
      </c>
      <c r="J10" s="217" t="s">
        <v>660</v>
      </c>
    </row>
    <row r="11" spans="1:10" ht="15.75" hidden="1">
      <c r="A11" s="218" t="s">
        <v>661</v>
      </c>
      <c r="B11" s="219">
        <v>0</v>
      </c>
      <c r="C11" s="220">
        <v>41655</v>
      </c>
      <c r="D11" s="215"/>
      <c r="E11" s="215"/>
      <c r="F11" s="215"/>
      <c r="G11" s="215"/>
      <c r="H11" s="215"/>
      <c r="I11" s="216"/>
      <c r="J11" s="217"/>
    </row>
    <row r="12" spans="1:10" ht="15.75" hidden="1">
      <c r="A12" s="218" t="s">
        <v>662</v>
      </c>
      <c r="B12" s="219">
        <v>0</v>
      </c>
      <c r="C12" s="220">
        <v>41655</v>
      </c>
      <c r="D12" s="215"/>
      <c r="E12" s="215"/>
      <c r="F12" s="215"/>
      <c r="G12" s="215"/>
      <c r="H12" s="215"/>
      <c r="I12" s="216"/>
      <c r="J12" s="217"/>
    </row>
    <row r="13" spans="1:10" ht="15.75" hidden="1">
      <c r="A13" s="218" t="s">
        <v>663</v>
      </c>
      <c r="B13" s="219">
        <v>0</v>
      </c>
      <c r="C13" s="220">
        <v>41648</v>
      </c>
      <c r="D13" s="215"/>
      <c r="E13" s="215"/>
      <c r="F13" s="215"/>
      <c r="G13" s="215"/>
      <c r="H13" s="215"/>
      <c r="I13" s="216"/>
      <c r="J13" s="217"/>
    </row>
    <row r="14" spans="1:10" ht="15.75" hidden="1">
      <c r="A14" s="218" t="s">
        <v>664</v>
      </c>
      <c r="B14" s="219">
        <v>0</v>
      </c>
      <c r="C14" s="220">
        <v>41648</v>
      </c>
      <c r="D14" s="215"/>
      <c r="E14" s="215"/>
      <c r="F14" s="215"/>
      <c r="G14" s="215"/>
      <c r="H14" s="215"/>
      <c r="I14" s="216"/>
      <c r="J14" s="217"/>
    </row>
    <row r="15" spans="1:10" ht="15.75" hidden="1">
      <c r="A15" s="218" t="s">
        <v>665</v>
      </c>
      <c r="B15" s="219">
        <v>0</v>
      </c>
      <c r="C15" s="220">
        <v>41647</v>
      </c>
      <c r="D15" s="215"/>
      <c r="E15" s="215"/>
      <c r="F15" s="215"/>
      <c r="G15" s="215"/>
      <c r="H15" s="215"/>
      <c r="I15" s="216"/>
      <c r="J15" s="217"/>
    </row>
    <row r="16" spans="1:10" ht="15.75">
      <c r="A16" s="221" t="s">
        <v>666</v>
      </c>
      <c r="B16" s="222">
        <v>10000</v>
      </c>
      <c r="C16" s="220">
        <v>37902</v>
      </c>
      <c r="D16" s="223" t="s">
        <v>667</v>
      </c>
      <c r="E16" s="224"/>
      <c r="F16" s="224"/>
      <c r="G16" s="224"/>
      <c r="H16" s="224"/>
      <c r="I16" s="225"/>
      <c r="J16" s="222">
        <v>10000</v>
      </c>
    </row>
    <row r="17" spans="1:10" ht="15.75">
      <c r="A17" s="221" t="s">
        <v>668</v>
      </c>
      <c r="B17" s="222">
        <v>7000</v>
      </c>
      <c r="C17" s="220">
        <v>37088</v>
      </c>
      <c r="D17" s="224"/>
      <c r="E17" s="224"/>
      <c r="F17" s="224"/>
      <c r="G17" s="224"/>
      <c r="H17" s="224"/>
      <c r="I17" s="225"/>
      <c r="J17" s="222">
        <v>7000</v>
      </c>
    </row>
    <row r="18" spans="1:10" ht="15.75">
      <c r="A18" s="221" t="s">
        <v>669</v>
      </c>
      <c r="B18" s="222">
        <v>2500</v>
      </c>
      <c r="C18" s="220">
        <v>36264</v>
      </c>
      <c r="D18" s="224"/>
      <c r="E18" s="224"/>
      <c r="F18" s="224"/>
      <c r="G18" s="224"/>
      <c r="H18" s="224"/>
      <c r="I18" s="225"/>
      <c r="J18" s="222">
        <v>2500</v>
      </c>
    </row>
    <row r="19" spans="1:10" ht="15.75">
      <c r="A19" s="221" t="s">
        <v>670</v>
      </c>
      <c r="B19" s="222">
        <v>1200</v>
      </c>
      <c r="C19" s="220">
        <v>35633</v>
      </c>
      <c r="D19" s="223" t="s">
        <v>667</v>
      </c>
      <c r="E19" s="224"/>
      <c r="F19" s="224"/>
      <c r="G19" s="224"/>
      <c r="H19" s="224"/>
      <c r="I19" s="225"/>
      <c r="J19" s="222">
        <v>1200</v>
      </c>
    </row>
    <row r="20" spans="1:10" ht="15.75">
      <c r="A20" s="221" t="s">
        <v>671</v>
      </c>
      <c r="B20" s="222">
        <v>5000</v>
      </c>
      <c r="C20" s="220">
        <v>36194</v>
      </c>
      <c r="D20" s="223" t="s">
        <v>667</v>
      </c>
      <c r="E20" s="224"/>
      <c r="F20" s="224"/>
      <c r="G20" s="224"/>
      <c r="H20" s="224"/>
      <c r="I20" s="225"/>
      <c r="J20" s="222">
        <v>5000</v>
      </c>
    </row>
    <row r="21" spans="1:10" ht="15.75">
      <c r="A21" s="221" t="s">
        <v>672</v>
      </c>
      <c r="B21" s="222">
        <v>20000</v>
      </c>
      <c r="C21" s="220">
        <v>35488</v>
      </c>
      <c r="D21" s="223" t="s">
        <v>667</v>
      </c>
      <c r="E21" s="224"/>
      <c r="F21" s="224"/>
      <c r="G21" s="224"/>
      <c r="H21" s="224"/>
      <c r="I21" s="225"/>
      <c r="J21" s="222">
        <v>20000</v>
      </c>
    </row>
    <row r="22" spans="1:10" ht="15.75">
      <c r="A22" s="221" t="s">
        <v>673</v>
      </c>
      <c r="B22" s="222">
        <v>5000</v>
      </c>
      <c r="C22" s="220">
        <v>35695</v>
      </c>
      <c r="D22" s="223" t="s">
        <v>667</v>
      </c>
      <c r="E22" s="224"/>
      <c r="F22" s="224"/>
      <c r="G22" s="224"/>
      <c r="H22" s="224"/>
      <c r="I22" s="225"/>
      <c r="J22" s="222">
        <v>5000</v>
      </c>
    </row>
    <row r="23" spans="1:10" ht="15.75">
      <c r="A23" s="221" t="s">
        <v>674</v>
      </c>
      <c r="B23" s="222">
        <v>20000</v>
      </c>
      <c r="C23" s="220">
        <v>35236</v>
      </c>
      <c r="D23" s="223"/>
      <c r="E23" s="224"/>
      <c r="F23" s="224"/>
      <c r="G23" s="224"/>
      <c r="H23" s="224"/>
      <c r="I23" s="225"/>
      <c r="J23" s="222">
        <v>20000</v>
      </c>
    </row>
    <row r="24" spans="1:10" ht="15.75">
      <c r="A24" s="221" t="s">
        <v>674</v>
      </c>
      <c r="B24" s="222">
        <v>30000</v>
      </c>
      <c r="C24" s="220">
        <v>35530</v>
      </c>
      <c r="D24" s="223"/>
      <c r="E24" s="224"/>
      <c r="F24" s="224"/>
      <c r="G24" s="224"/>
      <c r="H24" s="224"/>
      <c r="I24" s="225"/>
      <c r="J24" s="222">
        <v>30000</v>
      </c>
    </row>
    <row r="25" spans="1:10" ht="15.75">
      <c r="A25" s="221" t="s">
        <v>675</v>
      </c>
      <c r="B25" s="222">
        <v>3600</v>
      </c>
      <c r="C25" s="220">
        <v>35603</v>
      </c>
      <c r="D25" s="223" t="s">
        <v>667</v>
      </c>
      <c r="E25" s="224"/>
      <c r="F25" s="224"/>
      <c r="G25" s="224"/>
      <c r="H25" s="224"/>
      <c r="I25" s="225"/>
      <c r="J25" s="222">
        <v>3600</v>
      </c>
    </row>
    <row r="26" spans="1:10" ht="15.75">
      <c r="A26" s="221" t="s">
        <v>676</v>
      </c>
      <c r="B26" s="222">
        <v>1250</v>
      </c>
      <c r="C26" s="220">
        <v>28549</v>
      </c>
      <c r="D26" s="223" t="s">
        <v>667</v>
      </c>
      <c r="E26" s="89"/>
      <c r="F26" s="89"/>
      <c r="G26" s="89"/>
      <c r="H26" s="89"/>
      <c r="I26" s="89"/>
      <c r="J26" s="222">
        <v>1250</v>
      </c>
    </row>
    <row r="27" spans="1:10" ht="15.75">
      <c r="A27" s="221" t="s">
        <v>677</v>
      </c>
      <c r="B27" s="222">
        <v>1250</v>
      </c>
      <c r="C27" s="220">
        <v>28730</v>
      </c>
      <c r="D27" s="223" t="s">
        <v>667</v>
      </c>
      <c r="E27" s="89"/>
      <c r="F27" s="89"/>
      <c r="G27" s="89"/>
      <c r="H27" s="89"/>
      <c r="I27" s="89"/>
      <c r="J27" s="222">
        <v>1250</v>
      </c>
    </row>
    <row r="28" spans="1:10" ht="15.75">
      <c r="A28" s="221" t="s">
        <v>678</v>
      </c>
      <c r="B28" s="222">
        <v>500</v>
      </c>
      <c r="C28" s="220">
        <v>28817</v>
      </c>
      <c r="D28" s="223" t="s">
        <v>667</v>
      </c>
      <c r="E28" s="89"/>
      <c r="F28" s="89"/>
      <c r="G28" s="89"/>
      <c r="H28" s="89"/>
      <c r="I28" s="89"/>
      <c r="J28" s="222">
        <v>500</v>
      </c>
    </row>
    <row r="29" spans="1:10" ht="15.75">
      <c r="A29" s="221" t="s">
        <v>679</v>
      </c>
      <c r="B29" s="222">
        <v>1000</v>
      </c>
      <c r="C29" s="220">
        <v>29664</v>
      </c>
      <c r="D29" s="223" t="s">
        <v>667</v>
      </c>
      <c r="E29" s="89"/>
      <c r="F29" s="89"/>
      <c r="G29" s="89"/>
      <c r="H29" s="89"/>
      <c r="I29" s="89"/>
      <c r="J29" s="222">
        <v>1000</v>
      </c>
    </row>
    <row r="30" spans="1:10" ht="15.75">
      <c r="A30" s="221" t="s">
        <v>679</v>
      </c>
      <c r="B30" s="222">
        <v>1500</v>
      </c>
      <c r="C30" s="220">
        <v>30078</v>
      </c>
      <c r="D30" s="223" t="s">
        <v>667</v>
      </c>
      <c r="E30" s="89"/>
      <c r="F30" s="89"/>
      <c r="G30" s="89"/>
      <c r="H30" s="89"/>
      <c r="I30" s="89"/>
      <c r="J30" s="222">
        <v>1500</v>
      </c>
    </row>
    <row r="31" spans="1:10" ht="15.75">
      <c r="A31" s="221" t="s">
        <v>680</v>
      </c>
      <c r="B31" s="222">
        <v>1300</v>
      </c>
      <c r="C31" s="220">
        <v>30471</v>
      </c>
      <c r="D31" s="223" t="s">
        <v>667</v>
      </c>
      <c r="E31" s="89"/>
      <c r="F31" s="89"/>
      <c r="G31" s="89"/>
      <c r="H31" s="89"/>
      <c r="I31" s="89"/>
      <c r="J31" s="222">
        <v>1300</v>
      </c>
    </row>
    <row r="32" spans="1:10" ht="15.75">
      <c r="A32" s="221" t="s">
        <v>681</v>
      </c>
      <c r="B32" s="222">
        <v>1500</v>
      </c>
      <c r="C32" s="220">
        <v>31167</v>
      </c>
      <c r="D32" s="223" t="s">
        <v>667</v>
      </c>
      <c r="E32" s="89"/>
      <c r="F32" s="89"/>
      <c r="G32" s="89"/>
      <c r="H32" s="89"/>
      <c r="I32" s="89"/>
      <c r="J32" s="222">
        <v>1500</v>
      </c>
    </row>
    <row r="33" spans="1:10" ht="15.75">
      <c r="A33" s="221" t="s">
        <v>682</v>
      </c>
      <c r="B33" s="222">
        <v>5000</v>
      </c>
      <c r="C33" s="220">
        <v>32675</v>
      </c>
      <c r="D33" s="223"/>
      <c r="E33" s="89"/>
      <c r="F33" s="89"/>
      <c r="G33" s="89"/>
      <c r="H33" s="89"/>
      <c r="I33" s="89"/>
      <c r="J33" s="222">
        <v>5000</v>
      </c>
    </row>
    <row r="34" spans="1:10" ht="27" customHeight="1">
      <c r="A34" s="226" t="s">
        <v>608</v>
      </c>
      <c r="B34" s="227">
        <f>SUM(B11:B33)</f>
        <v>117600</v>
      </c>
      <c r="C34" s="89"/>
      <c r="D34" s="228"/>
      <c r="E34" s="227">
        <f t="shared" ref="E34:I34" si="0">SUM(E11:E33)</f>
        <v>0</v>
      </c>
      <c r="F34" s="227">
        <f t="shared" si="0"/>
        <v>0</v>
      </c>
      <c r="G34" s="227">
        <f t="shared" si="0"/>
        <v>0</v>
      </c>
      <c r="H34" s="227">
        <f t="shared" si="0"/>
        <v>0</v>
      </c>
      <c r="I34" s="227">
        <f t="shared" si="0"/>
        <v>0</v>
      </c>
      <c r="J34" s="227">
        <f>SUM(J11:J33)</f>
        <v>117600</v>
      </c>
    </row>
    <row r="36" spans="1:10" ht="28.5" customHeight="1">
      <c r="A36" s="229" t="s">
        <v>548</v>
      </c>
      <c r="B36" s="229"/>
      <c r="C36" s="229"/>
      <c r="D36" s="229"/>
      <c r="E36" s="229"/>
    </row>
    <row r="40" spans="1:10">
      <c r="A40" s="230"/>
      <c r="B40" s="230"/>
      <c r="C40" s="230"/>
      <c r="D40" s="230"/>
      <c r="E40" s="230"/>
      <c r="F40" s="230"/>
      <c r="G40" s="230"/>
    </row>
    <row r="41" spans="1:10">
      <c r="A41" s="231"/>
      <c r="B41" s="230"/>
      <c r="C41" s="230"/>
      <c r="D41" s="230"/>
      <c r="E41" s="232"/>
      <c r="F41" s="230"/>
      <c r="G41" s="230"/>
    </row>
    <row r="42" spans="1:10">
      <c r="A42" s="232"/>
      <c r="B42" s="230"/>
      <c r="C42" s="230"/>
      <c r="D42" s="230"/>
      <c r="E42" s="233"/>
      <c r="F42" s="233"/>
      <c r="G42" s="230"/>
    </row>
    <row r="43" spans="1:10" ht="15.75">
      <c r="A43" s="234" t="s">
        <v>549</v>
      </c>
      <c r="B43" s="230"/>
      <c r="C43" s="230"/>
      <c r="D43" s="230"/>
      <c r="E43" s="230"/>
      <c r="F43" s="234" t="s">
        <v>683</v>
      </c>
      <c r="G43" s="230"/>
    </row>
    <row r="44" spans="1:10" ht="15.75">
      <c r="A44" s="1" t="s">
        <v>550</v>
      </c>
      <c r="F44" s="1" t="s">
        <v>552</v>
      </c>
    </row>
  </sheetData>
  <sheetProtection password="B304" sheet="1" objects="1" scenarios="1"/>
  <mergeCells count="10">
    <mergeCell ref="A36:E36"/>
    <mergeCell ref="A3:J3"/>
    <mergeCell ref="A4:J4"/>
    <mergeCell ref="A8:A10"/>
    <mergeCell ref="B8:B10"/>
    <mergeCell ref="C8:C10"/>
    <mergeCell ref="D8:D10"/>
    <mergeCell ref="E8:J8"/>
    <mergeCell ref="E9:G9"/>
    <mergeCell ref="H9:J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J56"/>
  <sheetViews>
    <sheetView topLeftCell="A31" workbookViewId="0">
      <selection activeCell="K67" sqref="K67"/>
    </sheetView>
  </sheetViews>
  <sheetFormatPr defaultRowHeight="14.25"/>
  <cols>
    <col min="1" max="1" width="3.28515625" style="236" customWidth="1"/>
    <col min="2" max="2" width="4" style="236" customWidth="1"/>
    <col min="3" max="6" width="9.140625" style="236"/>
    <col min="7" max="7" width="2.140625" style="236" customWidth="1"/>
    <col min="8" max="8" width="11.7109375" style="236" customWidth="1"/>
    <col min="9" max="9" width="18.85546875" style="237" customWidth="1"/>
    <col min="10" max="10" width="19.5703125" style="237" customWidth="1"/>
    <col min="11" max="11" width="9.140625" style="236"/>
    <col min="12" max="12" width="24.140625" style="236" customWidth="1"/>
    <col min="13" max="16384" width="9.140625" style="236"/>
  </cols>
  <sheetData>
    <row r="1" spans="1:10">
      <c r="A1" s="235" t="s">
        <v>684</v>
      </c>
    </row>
    <row r="2" spans="1:10">
      <c r="A2" s="235" t="s">
        <v>597</v>
      </c>
    </row>
    <row r="4" spans="1:10" ht="15">
      <c r="A4" s="238" t="s">
        <v>685</v>
      </c>
      <c r="B4" s="238"/>
      <c r="C4" s="238"/>
      <c r="D4" s="238"/>
      <c r="E4" s="238"/>
      <c r="F4" s="238"/>
      <c r="G4" s="238"/>
      <c r="H4" s="238"/>
      <c r="I4" s="238"/>
      <c r="J4" s="238"/>
    </row>
    <row r="5" spans="1:10" ht="15">
      <c r="A5" s="238" t="s">
        <v>686</v>
      </c>
      <c r="B5" s="238"/>
      <c r="C5" s="238"/>
      <c r="D5" s="238"/>
      <c r="E5" s="238"/>
      <c r="F5" s="238"/>
      <c r="G5" s="238"/>
      <c r="H5" s="238"/>
      <c r="I5" s="238"/>
      <c r="J5" s="238"/>
    </row>
    <row r="6" spans="1:10" ht="15">
      <c r="A6" s="238" t="s">
        <v>687</v>
      </c>
      <c r="B6" s="238"/>
      <c r="C6" s="238"/>
      <c r="D6" s="238"/>
      <c r="E6" s="238"/>
      <c r="F6" s="238"/>
      <c r="G6" s="238"/>
      <c r="H6" s="238"/>
      <c r="I6" s="238"/>
      <c r="J6" s="238"/>
    </row>
    <row r="7" spans="1:10">
      <c r="A7" s="239" t="s">
        <v>688</v>
      </c>
      <c r="B7" s="239"/>
      <c r="C7" s="239"/>
      <c r="D7" s="239"/>
      <c r="E7" s="239"/>
      <c r="F7" s="239"/>
      <c r="G7" s="239"/>
      <c r="H7" s="239"/>
      <c r="I7" s="239"/>
      <c r="J7" s="239"/>
    </row>
    <row r="9" spans="1:10">
      <c r="A9" s="236" t="s">
        <v>689</v>
      </c>
    </row>
    <row r="10" spans="1:10">
      <c r="B10" s="236" t="s">
        <v>690</v>
      </c>
    </row>
    <row r="11" spans="1:10">
      <c r="C11" s="236" t="s">
        <v>691</v>
      </c>
      <c r="I11" s="240">
        <f>49502559.59+56641839.61+16442763.15+19081524.9</f>
        <v>141668687.25</v>
      </c>
    </row>
    <row r="12" spans="1:10">
      <c r="C12" s="236" t="s">
        <v>692</v>
      </c>
      <c r="I12" s="237">
        <f>533377707+533377707+544699091+533377711</f>
        <v>2144832216</v>
      </c>
    </row>
    <row r="13" spans="1:10">
      <c r="C13" s="236" t="s">
        <v>693</v>
      </c>
      <c r="I13" s="237">
        <f>129470671.7+102613205.35+126444480.14+97556472.89</f>
        <v>456084830.07999998</v>
      </c>
    </row>
    <row r="14" spans="1:10">
      <c r="C14" s="236" t="s">
        <v>694</v>
      </c>
      <c r="I14" s="237">
        <f>675099.48+717772.48+627800.25+890967.92</f>
        <v>2911640.13</v>
      </c>
    </row>
    <row r="15" spans="1:10">
      <c r="C15" s="236" t="s">
        <v>695</v>
      </c>
      <c r="I15" s="241">
        <f>29182140.84+39257701.91+32246181.8+12795452.26+17951153.6</f>
        <v>131432630.41</v>
      </c>
    </row>
    <row r="16" spans="1:10">
      <c r="C16" s="236" t="s">
        <v>696</v>
      </c>
      <c r="I16" s="242">
        <f>SUM(I11:I15)</f>
        <v>2876930003.8699999</v>
      </c>
    </row>
    <row r="17" spans="1:10">
      <c r="B17" s="236" t="s">
        <v>697</v>
      </c>
    </row>
    <row r="18" spans="1:10">
      <c r="C18" s="236" t="s">
        <v>698</v>
      </c>
    </row>
    <row r="19" spans="1:10">
      <c r="C19" s="236" t="s">
        <v>699</v>
      </c>
      <c r="I19" s="243">
        <f>335334574.7+290778724.9+328417771+260631216.76</f>
        <v>1215162287.3599999</v>
      </c>
    </row>
    <row r="20" spans="1:10">
      <c r="C20" s="236" t="s">
        <v>700</v>
      </c>
      <c r="I20" s="237">
        <f>210642719.5+247021068.35+196583922+249745761.53</f>
        <v>903993471.38</v>
      </c>
    </row>
    <row r="21" spans="1:10">
      <c r="C21" s="236" t="s">
        <v>701</v>
      </c>
      <c r="I21" s="237">
        <f>8294034.21+10801814.12+8028904.5+9935372.06</f>
        <v>37060124.890000001</v>
      </c>
    </row>
    <row r="22" spans="1:10">
      <c r="C22" s="236" t="s">
        <v>702</v>
      </c>
      <c r="I22" s="241">
        <f>63533+28694+34979+67269</f>
        <v>194475</v>
      </c>
    </row>
    <row r="23" spans="1:10">
      <c r="C23" s="236" t="s">
        <v>703</v>
      </c>
      <c r="I23" s="242">
        <f>SUM(I19:I22)</f>
        <v>2156410358.6299996</v>
      </c>
    </row>
    <row r="24" spans="1:10">
      <c r="B24" s="236" t="s">
        <v>704</v>
      </c>
      <c r="J24" s="244">
        <f>I16-I23</f>
        <v>720519645.24000025</v>
      </c>
    </row>
    <row r="25" spans="1:10">
      <c r="A25" s="236" t="s">
        <v>705</v>
      </c>
    </row>
    <row r="26" spans="1:10">
      <c r="B26" s="236" t="s">
        <v>690</v>
      </c>
    </row>
    <row r="27" spans="1:10">
      <c r="C27" s="236" t="s">
        <v>706</v>
      </c>
      <c r="I27" s="245">
        <f>29200+8876.4</f>
        <v>38076.400000000001</v>
      </c>
    </row>
    <row r="28" spans="1:10">
      <c r="C28" s="236" t="s">
        <v>707</v>
      </c>
    </row>
    <row r="29" spans="1:10">
      <c r="C29" s="236" t="s">
        <v>708</v>
      </c>
      <c r="I29" s="241">
        <f>240600+2437255+2676135+1628585</f>
        <v>6982575</v>
      </c>
    </row>
    <row r="30" spans="1:10">
      <c r="C30" s="236" t="s">
        <v>696</v>
      </c>
      <c r="I30" s="242">
        <f>SUM(I27:I29)</f>
        <v>7020651.4000000004</v>
      </c>
    </row>
    <row r="31" spans="1:10">
      <c r="B31" s="236" t="s">
        <v>697</v>
      </c>
    </row>
    <row r="32" spans="1:10">
      <c r="C32" s="236" t="s">
        <v>709</v>
      </c>
      <c r="I32" s="237">
        <f>77982164.05+130928637.55+109940459.67+83642904.75</f>
        <v>402494166.01999998</v>
      </c>
    </row>
    <row r="33" spans="1:10">
      <c r="C33" s="236" t="s">
        <v>710</v>
      </c>
    </row>
    <row r="34" spans="1:10">
      <c r="C34" s="236" t="s">
        <v>711</v>
      </c>
      <c r="I34" s="241"/>
    </row>
    <row r="35" spans="1:10">
      <c r="C35" s="236" t="s">
        <v>703</v>
      </c>
      <c r="I35" s="242">
        <f>SUM(I32:I34)</f>
        <v>402494166.01999998</v>
      </c>
    </row>
    <row r="36" spans="1:10">
      <c r="B36" s="236" t="s">
        <v>704</v>
      </c>
      <c r="J36" s="246">
        <f>I30-I35</f>
        <v>-395473514.62</v>
      </c>
    </row>
    <row r="37" spans="1:10">
      <c r="A37" s="236" t="s">
        <v>712</v>
      </c>
    </row>
    <row r="38" spans="1:10">
      <c r="B38" s="236" t="s">
        <v>690</v>
      </c>
    </row>
    <row r="39" spans="1:10">
      <c r="C39" s="236" t="s">
        <v>713</v>
      </c>
    </row>
    <row r="40" spans="1:10">
      <c r="C40" s="236" t="s">
        <v>714</v>
      </c>
      <c r="I40" s="241">
        <f>12557215.89+5655499.43+6960627.9+12451055.94</f>
        <v>37624399.159999996</v>
      </c>
    </row>
    <row r="41" spans="1:10">
      <c r="C41" s="236" t="s">
        <v>696</v>
      </c>
      <c r="I41" s="242">
        <f>I40</f>
        <v>37624399.159999996</v>
      </c>
    </row>
    <row r="42" spans="1:10">
      <c r="B42" s="236" t="s">
        <v>697</v>
      </c>
    </row>
    <row r="43" spans="1:10">
      <c r="C43" s="236" t="s">
        <v>715</v>
      </c>
    </row>
    <row r="44" spans="1:10">
      <c r="C44" s="236" t="s">
        <v>160</v>
      </c>
      <c r="I44" s="241">
        <f>24646313.29+28409292.04+62016417.89+23831318.84</f>
        <v>138903342.06</v>
      </c>
    </row>
    <row r="45" spans="1:10">
      <c r="C45" s="236" t="s">
        <v>703</v>
      </c>
      <c r="I45" s="242">
        <f>I44</f>
        <v>138903342.06</v>
      </c>
    </row>
    <row r="46" spans="1:10">
      <c r="B46" s="236" t="s">
        <v>704</v>
      </c>
      <c r="J46" s="247">
        <f>I41-I45</f>
        <v>-101278942.90000001</v>
      </c>
    </row>
    <row r="47" spans="1:10">
      <c r="A47" s="236" t="s">
        <v>716</v>
      </c>
      <c r="J47" s="247">
        <f>SUM(J11:J46)</f>
        <v>223767187.72000024</v>
      </c>
    </row>
    <row r="48" spans="1:10">
      <c r="A48" s="236" t="s">
        <v>717</v>
      </c>
      <c r="J48" s="241">
        <v>418325897.98000002</v>
      </c>
    </row>
    <row r="49" spans="1:10" ht="15.75" thickBot="1">
      <c r="A49" s="248" t="s">
        <v>718</v>
      </c>
      <c r="J49" s="249">
        <f>SUM(J47:J48)</f>
        <v>642093085.70000029</v>
      </c>
    </row>
    <row r="50" spans="1:10" ht="15.75" thickTop="1">
      <c r="A50" s="248"/>
      <c r="J50" s="250"/>
    </row>
    <row r="51" spans="1:10">
      <c r="I51" s="237" t="s">
        <v>719</v>
      </c>
    </row>
    <row r="55" spans="1:10" ht="15">
      <c r="I55" s="251" t="s">
        <v>720</v>
      </c>
    </row>
    <row r="56" spans="1:10">
      <c r="I56" s="237" t="s">
        <v>550</v>
      </c>
    </row>
  </sheetData>
  <sheetProtection password="B304" sheet="1" objects="1" scenarios="1"/>
  <mergeCells count="4">
    <mergeCell ref="A4:J4"/>
    <mergeCell ref="A5:J5"/>
    <mergeCell ref="A6:J6"/>
    <mergeCell ref="A7:J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L38"/>
  <sheetViews>
    <sheetView tabSelected="1" workbookViewId="0">
      <selection activeCell="L12" sqref="L12"/>
    </sheetView>
  </sheetViews>
  <sheetFormatPr defaultRowHeight="15"/>
  <cols>
    <col min="1" max="1" width="14.42578125" customWidth="1"/>
    <col min="2" max="2" width="15.42578125" customWidth="1"/>
    <col min="4" max="4" width="19" customWidth="1"/>
    <col min="5" max="6" width="17.140625" customWidth="1"/>
    <col min="7" max="7" width="18.5703125" customWidth="1"/>
    <col min="8" max="8" width="18.42578125" customWidth="1"/>
    <col min="9" max="9" width="15.28515625" customWidth="1"/>
    <col min="10" max="10" width="16.5703125" customWidth="1"/>
    <col min="11" max="11" width="17" customWidth="1"/>
  </cols>
  <sheetData>
    <row r="1" spans="1:12">
      <c r="A1" t="s">
        <v>721</v>
      </c>
    </row>
    <row r="2" spans="1:12">
      <c r="A2" t="s">
        <v>722</v>
      </c>
    </row>
    <row r="3" spans="1:12">
      <c r="K3" s="252" t="s">
        <v>723</v>
      </c>
    </row>
    <row r="4" spans="1:12">
      <c r="K4" s="252"/>
    </row>
    <row r="6" spans="1:12">
      <c r="A6" s="239" t="s">
        <v>724</v>
      </c>
      <c r="B6" s="239"/>
      <c r="C6" s="239"/>
      <c r="D6" s="239"/>
      <c r="E6" s="239"/>
      <c r="F6" s="239"/>
      <c r="G6" s="239"/>
      <c r="H6" s="239"/>
      <c r="I6" s="239"/>
      <c r="J6" s="239"/>
      <c r="K6" s="239"/>
    </row>
    <row r="7" spans="1:12">
      <c r="A7" s="239" t="s">
        <v>600</v>
      </c>
      <c r="B7" s="239"/>
      <c r="C7" s="239"/>
      <c r="D7" s="239"/>
      <c r="E7" s="239"/>
      <c r="F7" s="239"/>
      <c r="G7" s="239"/>
      <c r="H7" s="239"/>
      <c r="I7" s="239"/>
      <c r="J7" s="239"/>
      <c r="K7" s="239"/>
    </row>
    <row r="8" spans="1:12">
      <c r="A8" s="239" t="s">
        <v>725</v>
      </c>
      <c r="B8" s="239"/>
      <c r="C8" s="239"/>
      <c r="D8" s="239"/>
      <c r="E8" s="239"/>
      <c r="F8" s="239"/>
      <c r="G8" s="239"/>
      <c r="H8" s="239"/>
      <c r="I8" s="239"/>
      <c r="J8" s="239"/>
      <c r="K8" s="239"/>
    </row>
    <row r="9" spans="1:12">
      <c r="A9" s="239" t="s">
        <v>726</v>
      </c>
      <c r="B9" s="239"/>
      <c r="C9" s="239"/>
      <c r="D9" s="239"/>
      <c r="E9" s="239"/>
      <c r="F9" s="239"/>
      <c r="G9" s="239"/>
      <c r="H9" s="239"/>
      <c r="I9" s="239"/>
      <c r="J9" s="239"/>
      <c r="K9" s="239"/>
    </row>
    <row r="11" spans="1:12">
      <c r="A11" s="253"/>
      <c r="B11" s="253"/>
      <c r="C11" s="253"/>
      <c r="D11" s="253"/>
      <c r="E11" s="253"/>
      <c r="F11" s="253"/>
      <c r="G11" s="254"/>
      <c r="H11" s="253"/>
      <c r="I11" s="253"/>
      <c r="J11" s="253"/>
      <c r="K11" s="253"/>
    </row>
    <row r="12" spans="1:12">
      <c r="A12" s="255"/>
      <c r="B12" s="255"/>
      <c r="C12" s="255"/>
      <c r="D12" s="255"/>
      <c r="E12" s="253"/>
      <c r="F12" s="255"/>
      <c r="G12" s="255"/>
      <c r="H12" s="255"/>
      <c r="I12" s="253"/>
      <c r="J12" s="255"/>
      <c r="K12" s="255"/>
    </row>
    <row r="13" spans="1:12">
      <c r="A13" s="256"/>
      <c r="B13" s="257" t="s">
        <v>727</v>
      </c>
      <c r="C13" s="257"/>
      <c r="D13" s="257" t="s">
        <v>728</v>
      </c>
      <c r="E13" s="258" t="s">
        <v>729</v>
      </c>
      <c r="F13" s="259"/>
      <c r="G13" s="260"/>
      <c r="H13" s="261" t="s">
        <v>652</v>
      </c>
      <c r="I13" s="262"/>
      <c r="J13" s="263"/>
      <c r="K13" s="264" t="s">
        <v>730</v>
      </c>
      <c r="L13" s="265"/>
    </row>
    <row r="14" spans="1:12">
      <c r="A14" s="266" t="s">
        <v>731</v>
      </c>
      <c r="B14" s="266" t="s">
        <v>732</v>
      </c>
      <c r="C14" s="266" t="s">
        <v>733</v>
      </c>
      <c r="D14" s="266" t="s">
        <v>734</v>
      </c>
      <c r="E14" s="267"/>
      <c r="F14" s="268" t="s">
        <v>735</v>
      </c>
      <c r="G14" s="269"/>
      <c r="H14" s="270" t="s">
        <v>736</v>
      </c>
      <c r="I14" s="271"/>
      <c r="J14" s="272"/>
      <c r="K14" s="273" t="s">
        <v>737</v>
      </c>
      <c r="L14" s="265"/>
    </row>
    <row r="15" spans="1:12">
      <c r="A15" s="274"/>
      <c r="B15" s="274"/>
      <c r="C15" s="274"/>
      <c r="D15" s="274"/>
      <c r="E15" s="275" t="s">
        <v>728</v>
      </c>
      <c r="F15" s="276" t="s">
        <v>738</v>
      </c>
      <c r="G15" s="277" t="s">
        <v>608</v>
      </c>
      <c r="H15" s="278" t="s">
        <v>728</v>
      </c>
      <c r="I15" s="279" t="s">
        <v>738</v>
      </c>
      <c r="J15" s="276" t="s">
        <v>608</v>
      </c>
      <c r="K15" s="274"/>
      <c r="L15" s="265"/>
    </row>
    <row r="16" spans="1:12">
      <c r="A16" s="274"/>
      <c r="B16" s="274"/>
      <c r="C16" s="274"/>
      <c r="D16" s="274"/>
      <c r="E16" s="275"/>
      <c r="F16" s="276"/>
      <c r="G16" s="277"/>
      <c r="H16" s="278"/>
      <c r="I16" s="279"/>
      <c r="J16" s="276"/>
      <c r="K16" s="274"/>
      <c r="L16" s="265"/>
    </row>
    <row r="17" spans="1:12">
      <c r="A17" s="280" t="s">
        <v>739</v>
      </c>
      <c r="B17" s="281">
        <v>39622</v>
      </c>
      <c r="C17" s="282" t="s">
        <v>740</v>
      </c>
      <c r="D17" s="283">
        <v>343544988.37</v>
      </c>
      <c r="E17" s="283">
        <v>343544988.37</v>
      </c>
      <c r="F17" s="283">
        <v>88617084.829999998</v>
      </c>
      <c r="G17" s="283">
        <f>E17+F17</f>
        <v>432162073.19999999</v>
      </c>
      <c r="H17" s="278" t="s">
        <v>251</v>
      </c>
      <c r="I17" s="279" t="s">
        <v>251</v>
      </c>
      <c r="J17" s="276" t="s">
        <v>251</v>
      </c>
      <c r="K17" s="284" t="s">
        <v>251</v>
      </c>
      <c r="L17" s="265"/>
    </row>
    <row r="18" spans="1:12">
      <c r="A18" s="285" t="s">
        <v>741</v>
      </c>
      <c r="B18" s="281">
        <v>39679</v>
      </c>
      <c r="C18" s="282" t="s">
        <v>742</v>
      </c>
      <c r="D18" s="283">
        <v>79249686</v>
      </c>
      <c r="E18" s="283">
        <v>67928304</v>
      </c>
      <c r="F18" s="283">
        <v>25835396.66</v>
      </c>
      <c r="G18" s="283">
        <f t="shared" ref="G18:G25" si="0">E18+F18</f>
        <v>93763700.659999996</v>
      </c>
      <c r="H18" s="283">
        <v>11321384</v>
      </c>
      <c r="I18" s="283">
        <v>2066152.4</v>
      </c>
      <c r="J18" s="286">
        <v>13387536.4</v>
      </c>
      <c r="K18" s="287">
        <f t="shared" ref="K18:K26" si="1">SUM(D18-E18)</f>
        <v>11321382</v>
      </c>
      <c r="L18" s="265"/>
    </row>
    <row r="19" spans="1:12">
      <c r="A19" s="288" t="s">
        <v>743</v>
      </c>
      <c r="B19" s="281">
        <v>40158</v>
      </c>
      <c r="C19" s="282" t="s">
        <v>744</v>
      </c>
      <c r="D19" s="283">
        <v>149942779.08000001</v>
      </c>
      <c r="E19" s="283">
        <v>64797562</v>
      </c>
      <c r="F19" s="283">
        <v>29418010.289999999</v>
      </c>
      <c r="G19" s="283">
        <f t="shared" si="0"/>
        <v>94215572.289999992</v>
      </c>
      <c r="H19" s="283">
        <v>17029043.48</v>
      </c>
      <c r="I19" s="283">
        <v>7748214.7599999998</v>
      </c>
      <c r="J19" s="286">
        <v>24777258.240000002</v>
      </c>
      <c r="K19" s="287">
        <f t="shared" si="1"/>
        <v>85145217.080000013</v>
      </c>
      <c r="L19" s="265"/>
    </row>
    <row r="20" spans="1:12">
      <c r="A20" s="285"/>
      <c r="B20" s="281">
        <v>40312</v>
      </c>
      <c r="C20" s="282" t="s">
        <v>742</v>
      </c>
      <c r="D20" s="283">
        <v>97255640</v>
      </c>
      <c r="E20" s="283">
        <v>62521482.780000001</v>
      </c>
      <c r="F20" s="283">
        <v>20822943.579999998</v>
      </c>
      <c r="G20" s="283">
        <f t="shared" si="0"/>
        <v>83344426.359999999</v>
      </c>
      <c r="H20" s="283">
        <v>21893662.84</v>
      </c>
      <c r="I20" s="283">
        <v>5607086.5</v>
      </c>
      <c r="J20" s="286">
        <v>27500749.34</v>
      </c>
      <c r="K20" s="287">
        <f t="shared" si="1"/>
        <v>34734157.219999999</v>
      </c>
      <c r="L20" s="265"/>
    </row>
    <row r="21" spans="1:12">
      <c r="A21" s="285"/>
      <c r="B21" s="281">
        <v>40228</v>
      </c>
      <c r="C21" s="282" t="s">
        <v>740</v>
      </c>
      <c r="D21" s="283">
        <v>75437000</v>
      </c>
      <c r="E21" s="283">
        <v>67365197.409999996</v>
      </c>
      <c r="F21" s="283">
        <v>8054439.1799999997</v>
      </c>
      <c r="G21" s="283">
        <f t="shared" si="0"/>
        <v>75419636.590000004</v>
      </c>
      <c r="H21" s="283">
        <v>28503218.239999998</v>
      </c>
      <c r="I21" s="283">
        <v>3390157.43</v>
      </c>
      <c r="J21" s="286">
        <v>31893375.669999998</v>
      </c>
      <c r="K21" s="287">
        <f t="shared" si="1"/>
        <v>8071802.5900000036</v>
      </c>
      <c r="L21" s="265"/>
    </row>
    <row r="22" spans="1:12">
      <c r="A22" s="285"/>
      <c r="B22" s="281">
        <v>40164</v>
      </c>
      <c r="C22" s="282" t="s">
        <v>744</v>
      </c>
      <c r="D22" s="283">
        <v>143108017.99000001</v>
      </c>
      <c r="E22" s="283">
        <v>58318398.090000004</v>
      </c>
      <c r="F22" s="145">
        <v>26261608.920000002</v>
      </c>
      <c r="G22" s="283">
        <f t="shared" si="0"/>
        <v>84580007.010000005</v>
      </c>
      <c r="H22" s="283">
        <v>17689283.079999998</v>
      </c>
      <c r="I22" s="283">
        <v>7961123.8200000003</v>
      </c>
      <c r="J22" s="286">
        <v>25650406.899999999</v>
      </c>
      <c r="K22" s="287">
        <f t="shared" si="1"/>
        <v>84789619.900000006</v>
      </c>
      <c r="L22" s="265"/>
    </row>
    <row r="23" spans="1:12">
      <c r="A23" s="285"/>
      <c r="B23" s="281">
        <v>40357</v>
      </c>
      <c r="C23" s="282" t="s">
        <v>745</v>
      </c>
      <c r="D23" s="283">
        <v>185854705</v>
      </c>
      <c r="E23" s="283">
        <v>123902336</v>
      </c>
      <c r="F23" s="145">
        <v>46272241.600000001</v>
      </c>
      <c r="G23" s="283">
        <f t="shared" si="0"/>
        <v>170174577.59999999</v>
      </c>
      <c r="H23" s="283">
        <v>30975534</v>
      </c>
      <c r="I23" s="283">
        <v>7898876.0099999998</v>
      </c>
      <c r="J23" s="286">
        <v>38874410.009999998</v>
      </c>
      <c r="K23" s="287">
        <f t="shared" si="1"/>
        <v>61952369</v>
      </c>
      <c r="L23" s="265"/>
    </row>
    <row r="24" spans="1:12">
      <c r="A24" s="285"/>
      <c r="B24" s="281" t="s">
        <v>746</v>
      </c>
      <c r="C24" s="282" t="s">
        <v>744</v>
      </c>
      <c r="D24" s="283">
        <v>50228784.650000006</v>
      </c>
      <c r="E24" s="283">
        <v>5580976.1200000001</v>
      </c>
      <c r="F24" s="145">
        <v>5403602.6399999997</v>
      </c>
      <c r="G24" s="283">
        <f t="shared" si="0"/>
        <v>10984578.76</v>
      </c>
      <c r="H24" s="283">
        <v>5603007.3399999999</v>
      </c>
      <c r="I24" s="283">
        <v>3529894.82</v>
      </c>
      <c r="J24" s="286">
        <v>9132902.1600000001</v>
      </c>
      <c r="K24" s="287">
        <f t="shared" si="1"/>
        <v>44647808.530000009</v>
      </c>
      <c r="L24" s="265"/>
    </row>
    <row r="25" spans="1:12">
      <c r="A25" s="285"/>
      <c r="B25" s="281" t="s">
        <v>746</v>
      </c>
      <c r="C25" s="282" t="s">
        <v>744</v>
      </c>
      <c r="D25" s="283">
        <v>115955566.26000001</v>
      </c>
      <c r="E25" s="283">
        <v>11744406.42</v>
      </c>
      <c r="F25" s="145">
        <v>10036336.52</v>
      </c>
      <c r="G25" s="283">
        <f t="shared" si="0"/>
        <v>21780742.939999998</v>
      </c>
      <c r="H25" s="283">
        <v>12008778.870000001</v>
      </c>
      <c r="I25" s="283">
        <v>7565530.4900000002</v>
      </c>
      <c r="J25" s="286">
        <v>19574309.359999999</v>
      </c>
      <c r="K25" s="287">
        <f>SUM(D25-E25)</f>
        <v>104211159.84</v>
      </c>
      <c r="L25" s="265"/>
    </row>
    <row r="26" spans="1:12">
      <c r="A26" s="285"/>
      <c r="B26" s="281">
        <v>41726</v>
      </c>
      <c r="C26" s="282" t="s">
        <v>744</v>
      </c>
      <c r="D26" s="283">
        <v>6922400</v>
      </c>
      <c r="E26" s="283"/>
      <c r="F26" s="283">
        <v>75150.259999999995</v>
      </c>
      <c r="G26" s="283"/>
      <c r="H26" s="289"/>
      <c r="I26" s="289"/>
      <c r="J26" s="290"/>
      <c r="K26" s="287">
        <f t="shared" si="1"/>
        <v>6922400</v>
      </c>
      <c r="L26" s="265"/>
    </row>
    <row r="27" spans="1:12">
      <c r="A27" s="285"/>
      <c r="B27" s="285"/>
      <c r="C27" s="285"/>
      <c r="D27" s="289"/>
      <c r="E27" s="289"/>
      <c r="F27" s="253"/>
      <c r="G27" s="289"/>
      <c r="H27" s="289"/>
      <c r="I27" s="289"/>
      <c r="J27" s="290"/>
      <c r="K27" s="289"/>
      <c r="L27" s="265"/>
    </row>
    <row r="28" spans="1:12">
      <c r="A28" s="285"/>
      <c r="B28" s="285"/>
      <c r="C28" s="285"/>
      <c r="D28" s="289"/>
      <c r="E28" s="289"/>
      <c r="F28" s="289"/>
      <c r="G28" s="289"/>
      <c r="H28" s="289"/>
      <c r="I28" s="289"/>
      <c r="J28" s="290"/>
      <c r="K28" s="289"/>
      <c r="L28" s="265"/>
    </row>
    <row r="29" spans="1:12">
      <c r="A29" s="291"/>
      <c r="B29" s="292" t="s">
        <v>747</v>
      </c>
      <c r="C29" s="293"/>
      <c r="D29" s="294">
        <f>SUM(D17:D28)</f>
        <v>1247499567.3500001</v>
      </c>
      <c r="E29" s="294">
        <f>SUM(E17:E28)</f>
        <v>805703651.18999994</v>
      </c>
      <c r="F29" s="294">
        <f>SUM(F17:F26)</f>
        <v>260796814.48000002</v>
      </c>
      <c r="G29" s="294">
        <f>SUM(G17:G25)</f>
        <v>1066425315.4100001</v>
      </c>
      <c r="H29" s="294">
        <f>SUM(H18:H28)</f>
        <v>145023911.84999999</v>
      </c>
      <c r="I29" s="294">
        <f>SUM(I18:I28)</f>
        <v>45767036.230000004</v>
      </c>
      <c r="J29" s="294">
        <f>SUM(J18:J28)</f>
        <v>190790948.07999998</v>
      </c>
      <c r="K29" s="295">
        <f>SUM(K18:K28)</f>
        <v>441795916.16000009</v>
      </c>
      <c r="L29" s="265"/>
    </row>
    <row r="30" spans="1:12">
      <c r="A30" s="252" t="s">
        <v>748</v>
      </c>
    </row>
    <row r="31" spans="1:12">
      <c r="A31" s="252" t="s">
        <v>749</v>
      </c>
      <c r="G31" s="296"/>
    </row>
    <row r="32" spans="1:12">
      <c r="E32" s="296"/>
      <c r="K32" s="296"/>
    </row>
    <row r="34" spans="1:9">
      <c r="E34" s="297"/>
      <c r="F34" s="297"/>
    </row>
    <row r="35" spans="1:9">
      <c r="E35" s="297"/>
      <c r="F35" s="297"/>
    </row>
    <row r="37" spans="1:9">
      <c r="A37" s="298" t="s">
        <v>750</v>
      </c>
      <c r="B37" s="298"/>
      <c r="I37" s="298" t="s">
        <v>551</v>
      </c>
    </row>
    <row r="38" spans="1:9">
      <c r="A38" s="299" t="s">
        <v>550</v>
      </c>
      <c r="B38" s="299"/>
      <c r="I38" s="299" t="s">
        <v>552</v>
      </c>
    </row>
  </sheetData>
  <sheetProtection password="CCC5" sheet="1" objects="1" scenarios="1"/>
  <mergeCells count="6">
    <mergeCell ref="A6:K6"/>
    <mergeCell ref="A7:K7"/>
    <mergeCell ref="A8:K8"/>
    <mergeCell ref="A9:K9"/>
    <mergeCell ref="H13:J13"/>
    <mergeCell ref="H14:J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K32"/>
  <sheetViews>
    <sheetView view="pageBreakPreview" zoomScale="90" zoomScaleSheetLayoutView="90" workbookViewId="0">
      <selection activeCell="F9" sqref="F9"/>
    </sheetView>
  </sheetViews>
  <sheetFormatPr defaultRowHeight="15.75"/>
  <cols>
    <col min="1" max="1" width="23.42578125" style="1" customWidth="1"/>
    <col min="2" max="2" width="14.42578125" style="1" customWidth="1"/>
    <col min="3" max="3" width="15.85546875" style="1" customWidth="1"/>
    <col min="4" max="4" width="14.140625" style="1" customWidth="1"/>
    <col min="5" max="5" width="19.85546875" style="1" customWidth="1"/>
    <col min="6" max="6" width="18.7109375" style="1" customWidth="1"/>
    <col min="7" max="7" width="17.5703125" style="1" customWidth="1"/>
    <col min="8" max="8" width="18" style="1" customWidth="1"/>
    <col min="9" max="9" width="12.140625" style="1" customWidth="1"/>
    <col min="10" max="16384" width="9.140625" style="1"/>
  </cols>
  <sheetData>
    <row r="1" spans="1:11">
      <c r="A1" s="1" t="s">
        <v>0</v>
      </c>
    </row>
    <row r="3" spans="1:11">
      <c r="A3" s="109" t="s">
        <v>1</v>
      </c>
      <c r="B3" s="109"/>
      <c r="C3" s="109"/>
      <c r="D3" s="109"/>
      <c r="E3" s="109"/>
      <c r="F3" s="109"/>
      <c r="G3" s="109"/>
      <c r="H3" s="109"/>
      <c r="I3" s="109"/>
    </row>
    <row r="4" spans="1:11">
      <c r="A4" s="109" t="s">
        <v>96</v>
      </c>
      <c r="B4" s="109"/>
      <c r="C4" s="109"/>
      <c r="D4" s="109"/>
      <c r="E4" s="109"/>
      <c r="F4" s="109"/>
      <c r="G4" s="109"/>
      <c r="H4" s="109"/>
      <c r="I4" s="109"/>
    </row>
    <row r="6" spans="1:11">
      <c r="A6" s="1" t="s">
        <v>3</v>
      </c>
    </row>
    <row r="8" spans="1:11">
      <c r="A8" s="107" t="s">
        <v>4</v>
      </c>
      <c r="B8" s="107" t="s">
        <v>5</v>
      </c>
      <c r="C8" s="107" t="s">
        <v>6</v>
      </c>
      <c r="D8" s="107" t="s">
        <v>7</v>
      </c>
      <c r="E8" s="105" t="s">
        <v>8</v>
      </c>
      <c r="F8" s="110" t="s">
        <v>11</v>
      </c>
      <c r="G8" s="111"/>
      <c r="H8" s="105" t="s">
        <v>12</v>
      </c>
      <c r="I8" s="107" t="s">
        <v>13</v>
      </c>
    </row>
    <row r="9" spans="1:11" ht="47.25">
      <c r="A9" s="108"/>
      <c r="B9" s="108"/>
      <c r="C9" s="108"/>
      <c r="D9" s="108"/>
      <c r="E9" s="106"/>
      <c r="F9" s="2" t="s">
        <v>9</v>
      </c>
      <c r="G9" s="2" t="s">
        <v>10</v>
      </c>
      <c r="H9" s="106"/>
      <c r="I9" s="108"/>
    </row>
    <row r="10" spans="1:11">
      <c r="A10" s="33" t="s">
        <v>14</v>
      </c>
      <c r="B10" s="3"/>
      <c r="C10" s="3"/>
      <c r="D10" s="3"/>
      <c r="E10" s="3"/>
      <c r="F10" s="3"/>
      <c r="G10" s="3"/>
      <c r="H10" s="3"/>
      <c r="I10" s="4"/>
    </row>
    <row r="11" spans="1:11" ht="76.5">
      <c r="A11" s="5" t="s">
        <v>64</v>
      </c>
      <c r="B11" s="6" t="s">
        <v>48</v>
      </c>
      <c r="C11" s="7">
        <v>1255794.6100000001</v>
      </c>
      <c r="D11" s="7"/>
      <c r="E11" s="7"/>
      <c r="F11" s="8">
        <v>1</v>
      </c>
      <c r="G11" s="7">
        <f>+C11</f>
        <v>1255794.6100000001</v>
      </c>
      <c r="H11" s="7"/>
      <c r="I11" s="10" t="s">
        <v>65</v>
      </c>
      <c r="J11" s="1">
        <v>6911</v>
      </c>
      <c r="K11" s="35" t="s">
        <v>79</v>
      </c>
    </row>
    <row r="12" spans="1:11" ht="78.75">
      <c r="A12" s="5" t="s">
        <v>66</v>
      </c>
      <c r="B12" s="2" t="s">
        <v>67</v>
      </c>
      <c r="C12" s="7">
        <v>5262605.08</v>
      </c>
      <c r="D12" s="7"/>
      <c r="E12" s="7"/>
      <c r="F12" s="8">
        <v>0.6</v>
      </c>
      <c r="G12" s="7">
        <v>3157563.05</v>
      </c>
      <c r="H12" s="7"/>
      <c r="I12" s="10" t="s">
        <v>80</v>
      </c>
      <c r="J12" s="1">
        <v>6911</v>
      </c>
      <c r="K12" s="1" t="s">
        <v>81</v>
      </c>
    </row>
    <row r="13" spans="1:11" ht="78.75">
      <c r="A13" s="5" t="s">
        <v>68</v>
      </c>
      <c r="B13" s="6" t="s">
        <v>69</v>
      </c>
      <c r="C13" s="9">
        <v>703605.31</v>
      </c>
      <c r="D13" s="7"/>
      <c r="E13" s="7"/>
      <c r="F13" s="8">
        <v>1</v>
      </c>
      <c r="G13" s="7">
        <f>+C13</f>
        <v>703605.31</v>
      </c>
      <c r="H13" s="7"/>
      <c r="I13" s="10" t="s">
        <v>70</v>
      </c>
      <c r="J13" s="1">
        <v>3917</v>
      </c>
      <c r="K13" s="1" t="s">
        <v>77</v>
      </c>
    </row>
    <row r="14" spans="1:11" ht="31.5">
      <c r="A14" s="5" t="s">
        <v>71</v>
      </c>
      <c r="B14" s="5" t="s">
        <v>58</v>
      </c>
      <c r="C14" s="7">
        <v>746672.64000000001</v>
      </c>
      <c r="D14" s="7"/>
      <c r="E14" s="7"/>
      <c r="F14" s="8">
        <v>1</v>
      </c>
      <c r="G14" s="7">
        <f>+C14</f>
        <v>746672.64000000001</v>
      </c>
      <c r="H14" s="7"/>
      <c r="I14" s="10" t="s">
        <v>72</v>
      </c>
      <c r="J14" s="1">
        <v>3917</v>
      </c>
      <c r="K14" s="1" t="s">
        <v>78</v>
      </c>
    </row>
    <row r="15" spans="1:11">
      <c r="A15" s="20"/>
      <c r="B15" s="20"/>
      <c r="C15" s="21"/>
      <c r="D15" s="21"/>
      <c r="E15" s="21"/>
      <c r="F15" s="22"/>
      <c r="G15" s="21"/>
      <c r="H15" s="21"/>
      <c r="I15" s="23"/>
    </row>
    <row r="16" spans="1:11" ht="31.5">
      <c r="A16" s="32" t="s">
        <v>63</v>
      </c>
      <c r="B16" s="27"/>
      <c r="C16" s="28"/>
      <c r="D16" s="29"/>
      <c r="E16" s="29"/>
      <c r="F16" s="30"/>
      <c r="G16" s="29"/>
      <c r="H16" s="29"/>
      <c r="I16" s="31"/>
    </row>
    <row r="17" spans="1:11" ht="31.5">
      <c r="A17" s="34" t="s">
        <v>73</v>
      </c>
      <c r="B17" s="19" t="s">
        <v>74</v>
      </c>
      <c r="C17" s="24">
        <v>1920946.26</v>
      </c>
      <c r="D17" s="24"/>
      <c r="E17" s="24"/>
      <c r="F17" s="25">
        <v>1</v>
      </c>
      <c r="G17" s="24">
        <f>+C17</f>
        <v>1920946.26</v>
      </c>
      <c r="H17" s="24"/>
      <c r="I17" s="26" t="s">
        <v>75</v>
      </c>
      <c r="J17" s="1" t="s">
        <v>43</v>
      </c>
      <c r="K17" s="1" t="s">
        <v>76</v>
      </c>
    </row>
    <row r="18" spans="1:11">
      <c r="A18" s="5"/>
      <c r="B18" s="6"/>
      <c r="C18" s="7"/>
      <c r="D18" s="7"/>
      <c r="E18" s="7"/>
      <c r="F18" s="8"/>
      <c r="G18" s="7"/>
      <c r="H18" s="7"/>
      <c r="I18" s="10"/>
    </row>
    <row r="19" spans="1:11">
      <c r="A19" s="13"/>
      <c r="B19" s="6"/>
      <c r="C19" s="7"/>
      <c r="D19" s="7"/>
      <c r="E19" s="7"/>
      <c r="F19" s="8"/>
      <c r="G19" s="7"/>
      <c r="H19" s="7"/>
      <c r="I19" s="14"/>
    </row>
    <row r="20" spans="1:11">
      <c r="A20" s="5"/>
      <c r="B20" s="15"/>
      <c r="C20" s="7"/>
      <c r="D20" s="7"/>
      <c r="E20" s="7"/>
      <c r="F20" s="8"/>
      <c r="G20" s="7"/>
      <c r="H20" s="7"/>
      <c r="I20" s="10"/>
    </row>
    <row r="21" spans="1:11">
      <c r="A21" s="5"/>
      <c r="B21" s="6"/>
      <c r="C21" s="7"/>
      <c r="D21" s="7"/>
      <c r="E21" s="7"/>
      <c r="F21" s="8"/>
      <c r="G21" s="7"/>
      <c r="H21" s="7"/>
      <c r="I21" s="10"/>
    </row>
    <row r="22" spans="1:11" ht="84" customHeight="1">
      <c r="A22" s="5"/>
      <c r="B22" s="2"/>
      <c r="C22" s="7"/>
      <c r="D22" s="7"/>
      <c r="E22" s="7"/>
      <c r="F22" s="8"/>
      <c r="G22" s="7"/>
      <c r="H22" s="7"/>
      <c r="I22" s="10"/>
    </row>
    <row r="23" spans="1:11">
      <c r="A23" s="5"/>
      <c r="B23" s="5"/>
      <c r="C23" s="7"/>
      <c r="D23" s="7"/>
      <c r="E23" s="7"/>
      <c r="F23" s="8"/>
      <c r="G23" s="7"/>
      <c r="H23" s="7"/>
      <c r="I23" s="10"/>
    </row>
    <row r="24" spans="1:11">
      <c r="A24" s="16"/>
      <c r="B24" s="5"/>
      <c r="C24" s="7"/>
      <c r="D24" s="7"/>
      <c r="E24" s="7"/>
      <c r="F24" s="8"/>
      <c r="G24" s="7"/>
      <c r="H24" s="7"/>
      <c r="I24" s="10"/>
    </row>
    <row r="25" spans="1:11">
      <c r="A25" s="5"/>
      <c r="B25" s="5"/>
      <c r="C25" s="7"/>
      <c r="D25" s="7"/>
      <c r="E25" s="7"/>
      <c r="F25" s="8"/>
      <c r="G25" s="7"/>
      <c r="H25" s="7"/>
      <c r="I25" s="10"/>
    </row>
    <row r="26" spans="1:11">
      <c r="A26" s="5"/>
      <c r="B26" s="2"/>
      <c r="C26" s="17"/>
      <c r="D26" s="7"/>
      <c r="E26" s="7"/>
      <c r="F26" s="8"/>
      <c r="G26" s="7"/>
      <c r="H26" s="7"/>
      <c r="I26" s="10"/>
    </row>
    <row r="27" spans="1:11">
      <c r="A27" s="5"/>
      <c r="B27" s="6"/>
      <c r="C27" s="7"/>
      <c r="D27" s="7"/>
      <c r="E27" s="7"/>
      <c r="F27" s="8"/>
      <c r="G27" s="7"/>
      <c r="H27" s="7"/>
      <c r="I27" s="18"/>
    </row>
    <row r="28" spans="1:11">
      <c r="A28" s="5"/>
      <c r="B28" s="6"/>
      <c r="C28" s="7"/>
      <c r="D28" s="7"/>
      <c r="E28" s="7"/>
      <c r="F28" s="8"/>
      <c r="G28" s="7"/>
      <c r="H28" s="7"/>
      <c r="I28" s="10"/>
    </row>
    <row r="29" spans="1:11">
      <c r="A29" s="5"/>
      <c r="B29" s="15"/>
      <c r="C29" s="7"/>
      <c r="D29" s="7"/>
      <c r="E29" s="7"/>
      <c r="F29" s="8"/>
      <c r="G29" s="7"/>
      <c r="H29" s="7"/>
      <c r="I29" s="10"/>
    </row>
    <row r="30" spans="1:11">
      <c r="A30" s="5"/>
      <c r="B30" s="6"/>
      <c r="C30" s="7"/>
      <c r="D30" s="7"/>
      <c r="E30" s="7"/>
      <c r="F30" s="8"/>
      <c r="G30" s="7"/>
      <c r="H30" s="7"/>
      <c r="I30" s="10"/>
    </row>
    <row r="31" spans="1:11">
      <c r="A31" s="5"/>
      <c r="B31" s="15"/>
      <c r="C31" s="7"/>
      <c r="D31" s="7"/>
      <c r="E31" s="7"/>
      <c r="F31" s="8"/>
      <c r="G31" s="7"/>
      <c r="H31" s="7"/>
      <c r="I31" s="10"/>
    </row>
    <row r="32" spans="1:11">
      <c r="A32" s="5"/>
      <c r="B32" s="15"/>
      <c r="C32" s="7"/>
      <c r="D32" s="7"/>
      <c r="E32" s="7"/>
      <c r="F32" s="8"/>
      <c r="G32" s="7"/>
      <c r="H32" s="7"/>
      <c r="I32" s="10"/>
    </row>
  </sheetData>
  <mergeCells count="10">
    <mergeCell ref="A3:I3"/>
    <mergeCell ref="A4:I4"/>
    <mergeCell ref="A8:A9"/>
    <mergeCell ref="B8:B9"/>
    <mergeCell ref="C8:C9"/>
    <mergeCell ref="D8:D9"/>
    <mergeCell ref="E8:E9"/>
    <mergeCell ref="F8:G8"/>
    <mergeCell ref="H8:H9"/>
    <mergeCell ref="I8:I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Sheet3"/>
  <dimension ref="A1:K50"/>
  <sheetViews>
    <sheetView view="pageBreakPreview" topLeftCell="A8" zoomScaleSheetLayoutView="100" workbookViewId="0">
      <pane ySplit="1560" topLeftCell="A7" activePane="bottomLeft"/>
      <selection activeCell="A8" sqref="A8:A9"/>
      <selection pane="bottomLeft" activeCell="A47" sqref="A47:XFD47"/>
    </sheetView>
  </sheetViews>
  <sheetFormatPr defaultRowHeight="15.75"/>
  <cols>
    <col min="1" max="1" width="27.42578125" style="1" customWidth="1"/>
    <col min="2" max="2" width="14.42578125" style="1" customWidth="1"/>
    <col min="3" max="3" width="15.85546875" style="1" customWidth="1"/>
    <col min="4" max="4" width="14.140625" style="1" customWidth="1"/>
    <col min="5" max="5" width="19.85546875" style="1" customWidth="1"/>
    <col min="6" max="6" width="18.7109375" style="1" customWidth="1"/>
    <col min="7" max="7" width="17.5703125" style="1" customWidth="1"/>
    <col min="8" max="8" width="18" style="1" customWidth="1"/>
    <col min="9" max="9" width="12.140625" style="1" customWidth="1"/>
    <col min="10" max="16384" width="9.140625" style="1"/>
  </cols>
  <sheetData>
    <row r="1" spans="1:11">
      <c r="A1" s="1" t="s">
        <v>0</v>
      </c>
    </row>
    <row r="3" spans="1:11">
      <c r="A3" s="109" t="s">
        <v>1</v>
      </c>
      <c r="B3" s="109"/>
      <c r="C3" s="109"/>
      <c r="D3" s="109"/>
      <c r="E3" s="109"/>
      <c r="F3" s="109"/>
      <c r="G3" s="109"/>
      <c r="H3" s="109"/>
      <c r="I3" s="109"/>
    </row>
    <row r="4" spans="1:11">
      <c r="A4" s="109" t="s">
        <v>96</v>
      </c>
      <c r="B4" s="109"/>
      <c r="C4" s="109"/>
      <c r="D4" s="109"/>
      <c r="E4" s="109"/>
      <c r="F4" s="109"/>
      <c r="G4" s="109"/>
      <c r="H4" s="109"/>
      <c r="I4" s="109"/>
    </row>
    <row r="6" spans="1:11">
      <c r="A6" s="1" t="s">
        <v>3</v>
      </c>
    </row>
    <row r="8" spans="1:11">
      <c r="A8" s="107" t="s">
        <v>4</v>
      </c>
      <c r="B8" s="107" t="s">
        <v>5</v>
      </c>
      <c r="C8" s="107" t="s">
        <v>6</v>
      </c>
      <c r="D8" s="107" t="s">
        <v>7</v>
      </c>
      <c r="E8" s="105" t="s">
        <v>8</v>
      </c>
      <c r="F8" s="110" t="s">
        <v>11</v>
      </c>
      <c r="G8" s="111"/>
      <c r="H8" s="105" t="s">
        <v>12</v>
      </c>
      <c r="I8" s="107" t="s">
        <v>13</v>
      </c>
    </row>
    <row r="9" spans="1:11" ht="47.25">
      <c r="A9" s="108"/>
      <c r="B9" s="108"/>
      <c r="C9" s="108"/>
      <c r="D9" s="108"/>
      <c r="E9" s="106"/>
      <c r="F9" s="2" t="s">
        <v>9</v>
      </c>
      <c r="G9" s="2" t="s">
        <v>10</v>
      </c>
      <c r="H9" s="106"/>
      <c r="I9" s="108"/>
    </row>
    <row r="10" spans="1:11">
      <c r="A10" s="33" t="s">
        <v>14</v>
      </c>
      <c r="B10" s="3"/>
      <c r="C10" s="3"/>
      <c r="D10" s="3"/>
      <c r="E10" s="3"/>
      <c r="F10" s="3"/>
      <c r="G10" s="3"/>
      <c r="H10" s="3"/>
      <c r="I10" s="4"/>
    </row>
    <row r="11" spans="1:11" ht="78.75">
      <c r="A11" s="44" t="s">
        <v>183</v>
      </c>
      <c r="B11" s="6" t="s">
        <v>48</v>
      </c>
      <c r="C11" s="11">
        <v>5262605.08</v>
      </c>
      <c r="D11" s="7"/>
      <c r="E11" s="7"/>
      <c r="F11" s="8">
        <v>1</v>
      </c>
      <c r="G11" s="7">
        <f>+C11</f>
        <v>5262605.08</v>
      </c>
      <c r="H11" s="7"/>
      <c r="I11" s="10" t="s">
        <v>80</v>
      </c>
      <c r="J11" s="1">
        <v>6911</v>
      </c>
      <c r="K11" s="35" t="s">
        <v>81</v>
      </c>
    </row>
    <row r="12" spans="1:11" ht="66.75" customHeight="1">
      <c r="A12" s="44" t="s">
        <v>182</v>
      </c>
      <c r="B12" s="2" t="s">
        <v>67</v>
      </c>
      <c r="C12" s="7">
        <v>5262605.08</v>
      </c>
      <c r="D12" s="7"/>
      <c r="E12" s="7"/>
      <c r="F12" s="8">
        <v>1</v>
      </c>
      <c r="G12" s="7">
        <v>3157563.05</v>
      </c>
      <c r="H12" s="7"/>
      <c r="I12" s="10" t="s">
        <v>80</v>
      </c>
      <c r="J12" s="1">
        <v>6911</v>
      </c>
      <c r="K12" s="1" t="s">
        <v>81</v>
      </c>
    </row>
    <row r="13" spans="1:11" ht="64.5" customHeight="1">
      <c r="A13" s="45" t="s">
        <v>181</v>
      </c>
      <c r="B13" s="15" t="s">
        <v>97</v>
      </c>
      <c r="C13" s="9">
        <v>2038013.12</v>
      </c>
      <c r="D13" s="7"/>
      <c r="E13" s="7"/>
      <c r="F13" s="8">
        <v>1</v>
      </c>
      <c r="G13" s="7">
        <f>+C13</f>
        <v>2038013.12</v>
      </c>
      <c r="H13" s="7"/>
      <c r="I13" s="10" t="s">
        <v>80</v>
      </c>
      <c r="J13" s="1">
        <v>6911</v>
      </c>
      <c r="K13" s="1" t="s">
        <v>98</v>
      </c>
    </row>
    <row r="14" spans="1:11" ht="51" customHeight="1">
      <c r="A14" s="38" t="s">
        <v>188</v>
      </c>
      <c r="B14" s="20" t="s">
        <v>102</v>
      </c>
      <c r="C14" s="21">
        <v>2247848.91</v>
      </c>
      <c r="D14" s="21"/>
      <c r="E14" s="21"/>
      <c r="F14" s="22">
        <v>1</v>
      </c>
      <c r="G14" s="21">
        <f>+C14</f>
        <v>2247848.91</v>
      </c>
      <c r="H14" s="21"/>
      <c r="I14" s="23" t="s">
        <v>189</v>
      </c>
      <c r="J14" s="1">
        <v>6911</v>
      </c>
      <c r="K14" s="37" t="s">
        <v>101</v>
      </c>
    </row>
    <row r="15" spans="1:11" ht="50.25" customHeight="1">
      <c r="A15" s="38" t="s">
        <v>180</v>
      </c>
      <c r="B15" s="20" t="s">
        <v>48</v>
      </c>
      <c r="C15" s="21">
        <v>726995.3</v>
      </c>
      <c r="D15" s="21"/>
      <c r="E15" s="21"/>
      <c r="F15" s="22">
        <v>1</v>
      </c>
      <c r="G15" s="21">
        <f>+C15</f>
        <v>726995.3</v>
      </c>
      <c r="H15" s="21"/>
      <c r="I15" s="23" t="s">
        <v>190</v>
      </c>
      <c r="J15" s="1">
        <v>6911</v>
      </c>
      <c r="K15" s="37" t="s">
        <v>103</v>
      </c>
    </row>
    <row r="16" spans="1:11" ht="63">
      <c r="A16" s="44" t="s">
        <v>179</v>
      </c>
      <c r="B16" s="5" t="s">
        <v>105</v>
      </c>
      <c r="C16" s="7">
        <v>668809.9</v>
      </c>
      <c r="D16" s="7"/>
      <c r="E16" s="7"/>
      <c r="F16" s="8">
        <v>1</v>
      </c>
      <c r="G16" s="7">
        <f t="shared" ref="G16:G20" si="0">+C16</f>
        <v>668809.9</v>
      </c>
      <c r="H16" s="7"/>
      <c r="I16" s="10" t="s">
        <v>191</v>
      </c>
      <c r="J16" s="1">
        <v>6911</v>
      </c>
      <c r="K16" s="37" t="s">
        <v>104</v>
      </c>
    </row>
    <row r="17" spans="1:11" ht="51.75" customHeight="1">
      <c r="A17" s="38" t="s">
        <v>165</v>
      </c>
      <c r="B17" s="20" t="s">
        <v>53</v>
      </c>
      <c r="C17" s="21">
        <v>1816784.25</v>
      </c>
      <c r="D17" s="21"/>
      <c r="E17" s="21"/>
      <c r="F17" s="22">
        <v>1</v>
      </c>
      <c r="G17" s="21">
        <f t="shared" si="0"/>
        <v>1816784.25</v>
      </c>
      <c r="H17" s="21"/>
      <c r="I17" s="23" t="s">
        <v>192</v>
      </c>
      <c r="J17" s="1">
        <v>6911</v>
      </c>
      <c r="K17" s="37" t="s">
        <v>106</v>
      </c>
    </row>
    <row r="18" spans="1:11" ht="38.25" customHeight="1">
      <c r="A18" s="38" t="s">
        <v>166</v>
      </c>
      <c r="B18" s="20" t="s">
        <v>108</v>
      </c>
      <c r="C18" s="21">
        <v>1896815.43</v>
      </c>
      <c r="D18" s="21"/>
      <c r="E18" s="21"/>
      <c r="F18" s="22">
        <v>1</v>
      </c>
      <c r="G18" s="21">
        <f t="shared" si="0"/>
        <v>1896815.43</v>
      </c>
      <c r="H18" s="21"/>
      <c r="I18" s="23" t="s">
        <v>100</v>
      </c>
      <c r="J18" s="1">
        <v>6911</v>
      </c>
      <c r="K18" s="39" t="s">
        <v>107</v>
      </c>
    </row>
    <row r="19" spans="1:11" ht="48.75" customHeight="1">
      <c r="A19" s="38" t="s">
        <v>164</v>
      </c>
      <c r="B19" s="20" t="s">
        <v>110</v>
      </c>
      <c r="C19" s="21">
        <v>5404767.1900000004</v>
      </c>
      <c r="D19" s="21"/>
      <c r="E19" s="21"/>
      <c r="F19" s="22">
        <v>1</v>
      </c>
      <c r="G19" s="21">
        <f t="shared" si="0"/>
        <v>5404767.1900000004</v>
      </c>
      <c r="H19" s="21"/>
      <c r="I19" s="23" t="s">
        <v>193</v>
      </c>
      <c r="J19" s="1">
        <v>6911</v>
      </c>
      <c r="K19" s="37" t="s">
        <v>109</v>
      </c>
    </row>
    <row r="20" spans="1:11" ht="78.75">
      <c r="A20" s="38" t="s">
        <v>167</v>
      </c>
      <c r="B20" s="20" t="s">
        <v>112</v>
      </c>
      <c r="C20" s="21">
        <v>677499.48</v>
      </c>
      <c r="D20" s="21"/>
      <c r="E20" s="21"/>
      <c r="F20" s="22">
        <v>1</v>
      </c>
      <c r="G20" s="21">
        <f t="shared" si="0"/>
        <v>677499.48</v>
      </c>
      <c r="H20" s="21"/>
      <c r="I20" s="23" t="s">
        <v>192</v>
      </c>
      <c r="J20" s="1">
        <v>6911</v>
      </c>
      <c r="K20" s="1" t="s">
        <v>111</v>
      </c>
    </row>
    <row r="21" spans="1:11" ht="63">
      <c r="A21" s="38" t="s">
        <v>178</v>
      </c>
      <c r="B21" s="20" t="s">
        <v>114</v>
      </c>
      <c r="C21" s="21">
        <v>1726214.48</v>
      </c>
      <c r="D21" s="21"/>
      <c r="E21" s="21"/>
      <c r="F21" s="22">
        <v>1</v>
      </c>
      <c r="G21" s="21">
        <f>+C21</f>
        <v>1726214.48</v>
      </c>
      <c r="H21" s="21"/>
      <c r="I21" s="23" t="s">
        <v>192</v>
      </c>
      <c r="J21" s="1">
        <v>6911</v>
      </c>
      <c r="K21" s="37" t="s">
        <v>113</v>
      </c>
    </row>
    <row r="22" spans="1:11" ht="47.25">
      <c r="A22" s="38" t="s">
        <v>187</v>
      </c>
      <c r="B22" s="20" t="s">
        <v>48</v>
      </c>
      <c r="C22" s="21">
        <v>9095383.7899999991</v>
      </c>
      <c r="D22" s="21"/>
      <c r="E22" s="21"/>
      <c r="F22" s="22">
        <v>0.5</v>
      </c>
      <c r="G22" s="21">
        <v>4548191.8899999997</v>
      </c>
      <c r="H22" s="21"/>
      <c r="I22" s="23" t="s">
        <v>191</v>
      </c>
      <c r="J22" s="1">
        <v>6911</v>
      </c>
      <c r="K22" s="37" t="s">
        <v>117</v>
      </c>
    </row>
    <row r="23" spans="1:11" ht="49.5" customHeight="1">
      <c r="A23" s="38" t="s">
        <v>173</v>
      </c>
      <c r="B23" s="20" t="s">
        <v>131</v>
      </c>
      <c r="C23" s="21">
        <v>245194</v>
      </c>
      <c r="D23" s="21"/>
      <c r="E23" s="21"/>
      <c r="F23" s="22">
        <v>1</v>
      </c>
      <c r="G23" s="21">
        <v>245194</v>
      </c>
      <c r="H23" s="21"/>
      <c r="I23" s="23" t="s">
        <v>191</v>
      </c>
      <c r="J23" s="1" t="s">
        <v>43</v>
      </c>
      <c r="K23" s="37" t="s">
        <v>130</v>
      </c>
    </row>
    <row r="24" spans="1:11" ht="47.25" customHeight="1">
      <c r="A24" s="38" t="s">
        <v>177</v>
      </c>
      <c r="B24" s="20" t="s">
        <v>133</v>
      </c>
      <c r="C24" s="21">
        <v>538772</v>
      </c>
      <c r="D24" s="21"/>
      <c r="E24" s="21"/>
      <c r="F24" s="22">
        <v>1</v>
      </c>
      <c r="G24" s="21">
        <v>538772</v>
      </c>
      <c r="H24" s="21"/>
      <c r="I24" s="23" t="s">
        <v>191</v>
      </c>
      <c r="J24" s="1" t="s">
        <v>43</v>
      </c>
      <c r="K24" s="37" t="s">
        <v>132</v>
      </c>
    </row>
    <row r="25" spans="1:11" ht="47.25">
      <c r="A25" s="38" t="s">
        <v>184</v>
      </c>
      <c r="B25" s="20" t="s">
        <v>48</v>
      </c>
      <c r="C25" s="21">
        <v>24448</v>
      </c>
      <c r="D25" s="21"/>
      <c r="E25" s="21"/>
      <c r="F25" s="22">
        <v>1</v>
      </c>
      <c r="G25" s="21">
        <v>24448</v>
      </c>
      <c r="H25" s="21"/>
      <c r="I25" s="23" t="s">
        <v>194</v>
      </c>
      <c r="J25" s="1">
        <v>3917</v>
      </c>
      <c r="K25" s="42" t="s">
        <v>138</v>
      </c>
    </row>
    <row r="26" spans="1:11" ht="78.75">
      <c r="A26" s="44" t="s">
        <v>175</v>
      </c>
      <c r="B26" s="5" t="s">
        <v>140</v>
      </c>
      <c r="C26" s="7">
        <v>154492</v>
      </c>
      <c r="D26" s="7"/>
      <c r="E26" s="7"/>
      <c r="F26" s="8">
        <v>1</v>
      </c>
      <c r="G26" s="7">
        <v>154492</v>
      </c>
      <c r="H26" s="7"/>
      <c r="I26" s="10" t="s">
        <v>191</v>
      </c>
      <c r="J26" s="1">
        <v>3917</v>
      </c>
      <c r="K26" s="42" t="s">
        <v>139</v>
      </c>
    </row>
    <row r="27" spans="1:11" ht="54">
      <c r="A27" s="38" t="s">
        <v>176</v>
      </c>
      <c r="B27" s="20" t="s">
        <v>142</v>
      </c>
      <c r="C27" s="21">
        <v>71821</v>
      </c>
      <c r="D27" s="21"/>
      <c r="E27" s="21"/>
      <c r="F27" s="22">
        <v>1</v>
      </c>
      <c r="G27" s="21">
        <v>71821</v>
      </c>
      <c r="H27" s="21"/>
      <c r="I27" s="23" t="s">
        <v>195</v>
      </c>
      <c r="J27" s="1">
        <v>3917</v>
      </c>
      <c r="K27" s="42" t="s">
        <v>141</v>
      </c>
    </row>
    <row r="28" spans="1:11" ht="54">
      <c r="A28" s="38" t="s">
        <v>144</v>
      </c>
      <c r="B28" s="20" t="s">
        <v>108</v>
      </c>
      <c r="C28" s="21">
        <v>638780.41</v>
      </c>
      <c r="D28" s="21"/>
      <c r="E28" s="21"/>
      <c r="F28" s="22">
        <v>1</v>
      </c>
      <c r="G28" s="21">
        <v>638780.41</v>
      </c>
      <c r="H28" s="21"/>
      <c r="I28" s="23" t="s">
        <v>190</v>
      </c>
      <c r="J28" s="1">
        <v>3917</v>
      </c>
      <c r="K28" s="42" t="s">
        <v>143</v>
      </c>
    </row>
    <row r="29" spans="1:11" ht="63">
      <c r="A29" s="38" t="s">
        <v>146</v>
      </c>
      <c r="B29" s="20" t="s">
        <v>147</v>
      </c>
      <c r="C29" s="21">
        <v>119000</v>
      </c>
      <c r="D29" s="21"/>
      <c r="E29" s="21"/>
      <c r="F29" s="22">
        <v>1</v>
      </c>
      <c r="G29" s="21">
        <v>119000</v>
      </c>
      <c r="H29" s="21"/>
      <c r="I29" s="23" t="s">
        <v>196</v>
      </c>
      <c r="J29" s="1">
        <v>3917</v>
      </c>
      <c r="K29" s="37" t="s">
        <v>145</v>
      </c>
    </row>
    <row r="30" spans="1:11" ht="63">
      <c r="A30" s="38" t="s">
        <v>149</v>
      </c>
      <c r="B30" s="20" t="s">
        <v>150</v>
      </c>
      <c r="C30" s="21">
        <v>609572.9</v>
      </c>
      <c r="D30" s="21"/>
      <c r="E30" s="21"/>
      <c r="F30" s="22">
        <v>1</v>
      </c>
      <c r="G30" s="21">
        <v>609572.9</v>
      </c>
      <c r="H30" s="21"/>
      <c r="I30" s="23" t="s">
        <v>197</v>
      </c>
      <c r="J30" s="1">
        <v>3917</v>
      </c>
      <c r="K30" s="42" t="s">
        <v>148</v>
      </c>
    </row>
    <row r="31" spans="1:11" ht="63">
      <c r="A31" s="38" t="s">
        <v>152</v>
      </c>
      <c r="B31" s="20" t="s">
        <v>153</v>
      </c>
      <c r="C31" s="21">
        <v>444159</v>
      </c>
      <c r="D31" s="21"/>
      <c r="E31" s="21"/>
      <c r="F31" s="22">
        <v>1</v>
      </c>
      <c r="G31" s="21">
        <v>444159</v>
      </c>
      <c r="H31" s="21"/>
      <c r="I31" s="23" t="s">
        <v>198</v>
      </c>
      <c r="J31" s="1">
        <v>3917</v>
      </c>
      <c r="K31" s="42" t="s">
        <v>151</v>
      </c>
    </row>
    <row r="32" spans="1:11" ht="63">
      <c r="A32" s="38" t="s">
        <v>155</v>
      </c>
      <c r="B32" s="20" t="s">
        <v>156</v>
      </c>
      <c r="C32" s="21">
        <v>380862.5</v>
      </c>
      <c r="D32" s="21"/>
      <c r="E32" s="21"/>
      <c r="F32" s="22">
        <v>1</v>
      </c>
      <c r="G32" s="21">
        <v>380862.5</v>
      </c>
      <c r="H32" s="21"/>
      <c r="I32" s="23" t="s">
        <v>191</v>
      </c>
      <c r="J32" s="1">
        <v>3917</v>
      </c>
      <c r="K32" s="42" t="s">
        <v>154</v>
      </c>
    </row>
    <row r="33" spans="1:11" ht="63">
      <c r="A33" s="38" t="s">
        <v>158</v>
      </c>
      <c r="B33" s="20" t="s">
        <v>153</v>
      </c>
      <c r="C33" s="21">
        <v>527350</v>
      </c>
      <c r="D33" s="21"/>
      <c r="E33" s="21"/>
      <c r="F33" s="22">
        <v>1</v>
      </c>
      <c r="G33" s="21">
        <f>+C33</f>
        <v>527350</v>
      </c>
      <c r="H33" s="21"/>
      <c r="I33" s="23" t="s">
        <v>195</v>
      </c>
      <c r="J33" s="1">
        <v>3917</v>
      </c>
      <c r="K33" s="42" t="s">
        <v>157</v>
      </c>
    </row>
    <row r="34" spans="1:11" ht="63">
      <c r="A34" s="38" t="s">
        <v>174</v>
      </c>
      <c r="B34" s="20" t="s">
        <v>159</v>
      </c>
      <c r="C34" s="21">
        <v>542085.06999999995</v>
      </c>
      <c r="D34" s="21"/>
      <c r="E34" s="21"/>
      <c r="F34" s="22">
        <v>1</v>
      </c>
      <c r="G34" s="21">
        <v>542085.06999999995</v>
      </c>
      <c r="H34" s="21"/>
      <c r="I34" s="23" t="s">
        <v>199</v>
      </c>
      <c r="K34" s="37"/>
    </row>
    <row r="35" spans="1:11">
      <c r="A35" s="32"/>
      <c r="B35" s="27"/>
      <c r="C35" s="28"/>
      <c r="D35" s="29"/>
      <c r="E35" s="29"/>
      <c r="F35" s="30"/>
      <c r="G35" s="29"/>
      <c r="H35" s="29"/>
      <c r="I35" s="31"/>
    </row>
    <row r="36" spans="1:11">
      <c r="A36" s="33" t="s">
        <v>162</v>
      </c>
      <c r="B36" s="19"/>
      <c r="C36" s="24"/>
      <c r="D36" s="24"/>
      <c r="E36" s="24"/>
      <c r="F36" s="25"/>
      <c r="G36" s="24"/>
      <c r="H36" s="24"/>
      <c r="I36" s="26"/>
    </row>
    <row r="37" spans="1:11" ht="63">
      <c r="A37" s="38" t="s">
        <v>135</v>
      </c>
      <c r="B37" s="20" t="s">
        <v>48</v>
      </c>
      <c r="C37" s="21">
        <v>1627226.74</v>
      </c>
      <c r="D37" s="21"/>
      <c r="E37" s="21"/>
      <c r="F37" s="22">
        <v>1</v>
      </c>
      <c r="G37" s="21">
        <v>1627226.74</v>
      </c>
      <c r="H37" s="21"/>
      <c r="I37" s="23" t="s">
        <v>200</v>
      </c>
      <c r="J37" s="41">
        <v>8911</v>
      </c>
      <c r="K37" s="42" t="s">
        <v>134</v>
      </c>
    </row>
    <row r="38" spans="1:11" ht="45.75" customHeight="1">
      <c r="A38" s="38" t="s">
        <v>169</v>
      </c>
      <c r="B38" s="20" t="s">
        <v>116</v>
      </c>
      <c r="C38" s="21">
        <v>6416046</v>
      </c>
      <c r="D38" s="21"/>
      <c r="E38" s="21"/>
      <c r="F38" s="40">
        <v>1</v>
      </c>
      <c r="G38" s="21">
        <v>6416046</v>
      </c>
      <c r="H38" s="21"/>
      <c r="I38" s="23" t="s">
        <v>194</v>
      </c>
      <c r="J38" s="1" t="s">
        <v>43</v>
      </c>
      <c r="K38" s="37" t="s">
        <v>115</v>
      </c>
    </row>
    <row r="39" spans="1:11" ht="51" customHeight="1">
      <c r="A39" s="38" t="s">
        <v>99</v>
      </c>
      <c r="B39" s="20" t="s">
        <v>18</v>
      </c>
      <c r="C39" s="21">
        <v>10352790</v>
      </c>
      <c r="D39" s="21"/>
      <c r="E39" s="21"/>
      <c r="F39" s="22">
        <v>0.5</v>
      </c>
      <c r="G39" s="21">
        <v>5166175.09</v>
      </c>
      <c r="H39" s="21"/>
      <c r="I39" s="23" t="s">
        <v>100</v>
      </c>
      <c r="J39" s="1">
        <v>6911</v>
      </c>
      <c r="K39" s="37" t="s">
        <v>81</v>
      </c>
    </row>
    <row r="40" spans="1:11" ht="47.25">
      <c r="A40" s="44" t="s">
        <v>186</v>
      </c>
      <c r="B40" s="5" t="s">
        <v>48</v>
      </c>
      <c r="C40" s="7">
        <v>6170862.6399999997</v>
      </c>
      <c r="D40" s="7"/>
      <c r="E40" s="7"/>
      <c r="F40" s="8">
        <v>1</v>
      </c>
      <c r="G40" s="7">
        <f>+C40</f>
        <v>6170862.6399999997</v>
      </c>
      <c r="H40" s="7"/>
      <c r="I40" s="10" t="s">
        <v>201</v>
      </c>
      <c r="J40" s="1">
        <v>3917</v>
      </c>
      <c r="K40" s="1" t="s">
        <v>78</v>
      </c>
    </row>
    <row r="41" spans="1:11" ht="63.75" customHeight="1">
      <c r="A41" s="38" t="s">
        <v>171</v>
      </c>
      <c r="B41" s="20" t="s">
        <v>48</v>
      </c>
      <c r="C41" s="21">
        <v>3060644</v>
      </c>
      <c r="D41" s="21"/>
      <c r="E41" s="21"/>
      <c r="F41" s="22">
        <v>0.6</v>
      </c>
      <c r="G41" s="21">
        <v>1836386.4</v>
      </c>
      <c r="H41" s="21"/>
      <c r="I41" s="23" t="s">
        <v>124</v>
      </c>
      <c r="J41" s="1" t="s">
        <v>43</v>
      </c>
      <c r="K41" s="37" t="s">
        <v>123</v>
      </c>
    </row>
    <row r="42" spans="1:11" ht="70.5" customHeight="1">
      <c r="A42" s="38" t="s">
        <v>126</v>
      </c>
      <c r="B42" s="20" t="s">
        <v>127</v>
      </c>
      <c r="C42" s="21">
        <v>3260595</v>
      </c>
      <c r="D42" s="21"/>
      <c r="E42" s="21"/>
      <c r="F42" s="22">
        <v>1</v>
      </c>
      <c r="G42" s="21">
        <f>+C42</f>
        <v>3260595</v>
      </c>
      <c r="H42" s="21"/>
      <c r="I42" s="23" t="s">
        <v>202</v>
      </c>
      <c r="J42" s="1" t="s">
        <v>43</v>
      </c>
      <c r="K42" s="37" t="s">
        <v>125</v>
      </c>
    </row>
    <row r="43" spans="1:11" ht="45.75" customHeight="1">
      <c r="A43" s="38" t="s">
        <v>170</v>
      </c>
      <c r="B43" s="20" t="s">
        <v>119</v>
      </c>
      <c r="C43" s="21">
        <v>5674884</v>
      </c>
      <c r="D43" s="21"/>
      <c r="E43" s="21"/>
      <c r="F43" s="22">
        <v>1</v>
      </c>
      <c r="G43" s="21">
        <v>5674884</v>
      </c>
      <c r="H43" s="21"/>
      <c r="I43" s="23" t="s">
        <v>203</v>
      </c>
      <c r="J43" s="1" t="s">
        <v>43</v>
      </c>
      <c r="K43" s="37" t="s">
        <v>118</v>
      </c>
    </row>
    <row r="44" spans="1:11" ht="37.5" customHeight="1">
      <c r="A44" s="38" t="s">
        <v>121</v>
      </c>
      <c r="B44" s="20" t="s">
        <v>122</v>
      </c>
      <c r="C44" s="21">
        <v>4386005</v>
      </c>
      <c r="D44" s="21"/>
      <c r="E44" s="21"/>
      <c r="F44" s="22">
        <v>1</v>
      </c>
      <c r="G44" s="21">
        <v>4386005</v>
      </c>
      <c r="H44" s="21"/>
      <c r="I44" s="23" t="s">
        <v>204</v>
      </c>
      <c r="J44" s="1" t="s">
        <v>43</v>
      </c>
      <c r="K44" s="37" t="s">
        <v>120</v>
      </c>
    </row>
    <row r="45" spans="1:11" ht="39" customHeight="1">
      <c r="A45" s="20" t="s">
        <v>172</v>
      </c>
      <c r="B45" s="20" t="s">
        <v>129</v>
      </c>
      <c r="C45" s="21">
        <v>2353633.31</v>
      </c>
      <c r="D45" s="21"/>
      <c r="E45" s="21"/>
      <c r="F45" s="22">
        <v>1</v>
      </c>
      <c r="G45" s="21">
        <v>2353633.31</v>
      </c>
      <c r="H45" s="21"/>
      <c r="I45" s="23" t="s">
        <v>200</v>
      </c>
      <c r="J45" s="1" t="s">
        <v>43</v>
      </c>
      <c r="K45" s="37" t="s">
        <v>128</v>
      </c>
    </row>
    <row r="46" spans="1:11" ht="47.25">
      <c r="A46" s="13" t="s">
        <v>168</v>
      </c>
      <c r="B46" s="5" t="s">
        <v>116</v>
      </c>
      <c r="C46" s="36">
        <v>2523372</v>
      </c>
      <c r="D46" s="7"/>
      <c r="E46" s="7"/>
      <c r="F46" s="40">
        <v>1</v>
      </c>
      <c r="G46" s="36">
        <v>2523372</v>
      </c>
      <c r="H46" s="7"/>
      <c r="I46" s="10" t="s">
        <v>194</v>
      </c>
      <c r="J46" s="1" t="s">
        <v>43</v>
      </c>
      <c r="K46" s="1" t="s">
        <v>115</v>
      </c>
    </row>
    <row r="47" spans="1:11" ht="47.25">
      <c r="A47" s="38" t="s">
        <v>160</v>
      </c>
      <c r="B47" s="20" t="s">
        <v>161</v>
      </c>
      <c r="C47" s="21">
        <v>64225751.5</v>
      </c>
      <c r="D47" s="21"/>
      <c r="E47" s="21"/>
      <c r="F47" s="22"/>
      <c r="G47" s="21">
        <v>64225751.5</v>
      </c>
      <c r="H47" s="21"/>
      <c r="I47" s="23"/>
    </row>
    <row r="48" spans="1:11">
      <c r="A48" s="33" t="s">
        <v>163</v>
      </c>
      <c r="B48" s="5"/>
      <c r="C48" s="7"/>
      <c r="D48" s="7"/>
      <c r="E48" s="7"/>
      <c r="F48" s="8"/>
      <c r="G48" s="7"/>
      <c r="H48" s="7"/>
      <c r="I48" s="10"/>
    </row>
    <row r="49" spans="1:11" ht="63">
      <c r="A49" s="38" t="s">
        <v>185</v>
      </c>
      <c r="B49" s="20" t="s">
        <v>51</v>
      </c>
      <c r="C49" s="21">
        <v>459497.5</v>
      </c>
      <c r="D49" s="21"/>
      <c r="E49" s="21"/>
      <c r="F49" s="22">
        <v>1</v>
      </c>
      <c r="G49" s="21">
        <v>459497.5</v>
      </c>
      <c r="H49" s="21"/>
      <c r="I49" s="23" t="s">
        <v>205</v>
      </c>
      <c r="J49" s="1" t="s">
        <v>136</v>
      </c>
      <c r="K49" s="42" t="s">
        <v>137</v>
      </c>
    </row>
    <row r="50" spans="1:11">
      <c r="A50" s="5"/>
      <c r="B50" s="15"/>
      <c r="C50" s="7"/>
      <c r="D50" s="7"/>
      <c r="E50" s="7"/>
      <c r="F50" s="8"/>
      <c r="G50" s="7"/>
      <c r="H50" s="7"/>
      <c r="I50" s="10"/>
    </row>
  </sheetData>
  <mergeCells count="10">
    <mergeCell ref="A3:I3"/>
    <mergeCell ref="A4:I4"/>
    <mergeCell ref="A8:A9"/>
    <mergeCell ref="B8:B9"/>
    <mergeCell ref="C8:C9"/>
    <mergeCell ref="D8:D9"/>
    <mergeCell ref="E8:E9"/>
    <mergeCell ref="F8:G8"/>
    <mergeCell ref="H8:H9"/>
    <mergeCell ref="I8:I9"/>
  </mergeCells>
  <pageMargins left="0.7" right="0.7" top="0.25" bottom="0.47" header="0.2" footer="0.26"/>
  <pageSetup paperSize="5" orientation="landscape" horizontalDpi="300" verticalDpi="300" r:id="rId1"/>
  <headerFooter>
    <oddFooter>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L84"/>
  <sheetViews>
    <sheetView view="pageBreakPreview" topLeftCell="A9" zoomScaleSheetLayoutView="100" workbookViewId="0">
      <pane ySplit="1560" topLeftCell="A9" activePane="bottomLeft"/>
      <selection activeCell="B10" sqref="B10"/>
      <selection pane="bottomLeft" activeCell="B10" sqref="B10"/>
    </sheetView>
  </sheetViews>
  <sheetFormatPr defaultRowHeight="15.75"/>
  <cols>
    <col min="1" max="1" width="27.42578125" style="1" customWidth="1"/>
    <col min="2" max="2" width="14.42578125" style="1" customWidth="1"/>
    <col min="3" max="3" width="15.85546875" style="1" customWidth="1"/>
    <col min="4" max="4" width="14.140625" style="1" customWidth="1"/>
    <col min="5" max="5" width="19.85546875" style="1" customWidth="1"/>
    <col min="6" max="6" width="18.7109375" style="1" customWidth="1"/>
    <col min="7" max="7" width="17.5703125" style="1" customWidth="1"/>
    <col min="8" max="8" width="18" style="1" customWidth="1"/>
    <col min="9" max="9" width="12.140625" style="1" customWidth="1"/>
    <col min="10" max="16384" width="9.140625" style="1"/>
  </cols>
  <sheetData>
    <row r="1" spans="1:12">
      <c r="A1" s="1" t="s">
        <v>0</v>
      </c>
    </row>
    <row r="3" spans="1:12">
      <c r="A3" s="109" t="s">
        <v>1</v>
      </c>
      <c r="B3" s="109"/>
      <c r="C3" s="109"/>
      <c r="D3" s="109"/>
      <c r="E3" s="109"/>
      <c r="F3" s="109"/>
      <c r="G3" s="109"/>
      <c r="H3" s="109"/>
      <c r="I3" s="109"/>
    </row>
    <row r="4" spans="1:12">
      <c r="A4" s="109" t="s">
        <v>206</v>
      </c>
      <c r="B4" s="109"/>
      <c r="C4" s="109"/>
      <c r="D4" s="109"/>
      <c r="E4" s="109"/>
      <c r="F4" s="109"/>
      <c r="G4" s="109"/>
      <c r="H4" s="109"/>
      <c r="I4" s="109"/>
    </row>
    <row r="6" spans="1:12">
      <c r="A6" s="1" t="s">
        <v>3</v>
      </c>
    </row>
    <row r="8" spans="1:12">
      <c r="A8" s="107" t="s">
        <v>4</v>
      </c>
      <c r="B8" s="107" t="s">
        <v>5</v>
      </c>
      <c r="C8" s="107" t="s">
        <v>6</v>
      </c>
      <c r="D8" s="107" t="s">
        <v>7</v>
      </c>
      <c r="E8" s="105" t="s">
        <v>8</v>
      </c>
      <c r="F8" s="110" t="s">
        <v>11</v>
      </c>
      <c r="G8" s="111"/>
      <c r="H8" s="105" t="s">
        <v>12</v>
      </c>
      <c r="I8" s="107" t="s">
        <v>13</v>
      </c>
    </row>
    <row r="9" spans="1:12" ht="47.25">
      <c r="A9" s="108"/>
      <c r="B9" s="108"/>
      <c r="C9" s="108"/>
      <c r="D9" s="108"/>
      <c r="E9" s="106"/>
      <c r="F9" s="2" t="s">
        <v>9</v>
      </c>
      <c r="G9" s="2" t="s">
        <v>10</v>
      </c>
      <c r="H9" s="106"/>
      <c r="I9" s="108"/>
    </row>
    <row r="10" spans="1:12">
      <c r="A10" s="33" t="s">
        <v>14</v>
      </c>
      <c r="B10" s="3"/>
      <c r="C10" s="3"/>
      <c r="D10" s="3"/>
      <c r="E10" s="3"/>
      <c r="F10" s="3"/>
      <c r="G10" s="3"/>
      <c r="H10" s="3"/>
      <c r="I10" s="4"/>
    </row>
    <row r="11" spans="1:12">
      <c r="A11" s="44"/>
      <c r="B11" s="6"/>
      <c r="C11" s="11"/>
      <c r="D11" s="7"/>
      <c r="E11" s="7"/>
      <c r="F11" s="8"/>
      <c r="G11" s="7"/>
      <c r="H11" s="7"/>
      <c r="I11" s="10"/>
      <c r="K11" s="35"/>
    </row>
    <row r="12" spans="1:12" ht="36" customHeight="1">
      <c r="A12" s="48" t="s">
        <v>357</v>
      </c>
      <c r="B12" s="2" t="s">
        <v>53</v>
      </c>
      <c r="C12" s="49">
        <v>17083000</v>
      </c>
      <c r="D12" s="7"/>
      <c r="E12" s="7"/>
      <c r="F12" s="50">
        <v>1</v>
      </c>
      <c r="G12" s="49">
        <v>17083000</v>
      </c>
      <c r="H12" s="7"/>
      <c r="I12" s="51" t="s">
        <v>208</v>
      </c>
      <c r="K12" s="46">
        <v>6911</v>
      </c>
      <c r="L12" s="47" t="s">
        <v>207</v>
      </c>
    </row>
    <row r="13" spans="1:12" ht="44.25" customHeight="1">
      <c r="A13" s="48" t="s">
        <v>360</v>
      </c>
      <c r="B13" s="20" t="s">
        <v>108</v>
      </c>
      <c r="C13" s="53">
        <v>888375.92</v>
      </c>
      <c r="D13" s="21"/>
      <c r="E13" s="21"/>
      <c r="F13" s="50">
        <v>1</v>
      </c>
      <c r="G13" s="53">
        <v>888375.92</v>
      </c>
      <c r="H13" s="21"/>
      <c r="I13" s="55" t="s">
        <v>214</v>
      </c>
      <c r="K13" s="46">
        <v>6911</v>
      </c>
      <c r="L13" s="47" t="s">
        <v>213</v>
      </c>
    </row>
    <row r="14" spans="1:12" ht="47.25">
      <c r="A14" s="48" t="s">
        <v>376</v>
      </c>
      <c r="B14" s="20" t="s">
        <v>108</v>
      </c>
      <c r="C14" s="53">
        <v>1623474.32</v>
      </c>
      <c r="D14" s="7"/>
      <c r="E14" s="7"/>
      <c r="F14" s="50">
        <v>1</v>
      </c>
      <c r="G14" s="53">
        <v>1623474.32</v>
      </c>
      <c r="H14" s="7"/>
      <c r="I14" s="51" t="s">
        <v>216</v>
      </c>
      <c r="K14" s="46">
        <v>6911</v>
      </c>
      <c r="L14" s="47" t="s">
        <v>215</v>
      </c>
    </row>
    <row r="15" spans="1:12" ht="41.25" customHeight="1">
      <c r="A15" s="48" t="s">
        <v>382</v>
      </c>
      <c r="B15" s="20" t="s">
        <v>112</v>
      </c>
      <c r="C15" s="53">
        <v>1737238.02</v>
      </c>
      <c r="D15" s="21"/>
      <c r="E15" s="21"/>
      <c r="F15" s="50">
        <v>1</v>
      </c>
      <c r="G15" s="53">
        <v>1737238.02</v>
      </c>
      <c r="H15" s="21"/>
      <c r="I15" s="51" t="s">
        <v>216</v>
      </c>
      <c r="K15" s="46">
        <v>6911</v>
      </c>
      <c r="L15" s="47" t="s">
        <v>217</v>
      </c>
    </row>
    <row r="16" spans="1:12" ht="68.25" customHeight="1">
      <c r="A16" s="48" t="s">
        <v>366</v>
      </c>
      <c r="B16" s="20" t="s">
        <v>112</v>
      </c>
      <c r="C16" s="53">
        <v>3060644</v>
      </c>
      <c r="D16" s="21"/>
      <c r="E16" s="21"/>
      <c r="F16" s="50">
        <v>1</v>
      </c>
      <c r="G16" s="53">
        <v>3060644</v>
      </c>
      <c r="H16" s="21"/>
      <c r="I16" s="51" t="s">
        <v>214</v>
      </c>
      <c r="K16" s="56" t="s">
        <v>43</v>
      </c>
      <c r="L16" s="47" t="s">
        <v>123</v>
      </c>
    </row>
    <row r="17" spans="1:12" ht="39" customHeight="1">
      <c r="A17" s="48" t="s">
        <v>373</v>
      </c>
      <c r="B17" s="20" t="s">
        <v>307</v>
      </c>
      <c r="C17" s="57">
        <v>167746</v>
      </c>
      <c r="D17" s="21"/>
      <c r="E17" s="21"/>
      <c r="F17" s="50">
        <v>1</v>
      </c>
      <c r="G17" s="57">
        <v>167746</v>
      </c>
      <c r="H17" s="21"/>
      <c r="I17" s="51" t="s">
        <v>234</v>
      </c>
      <c r="K17" s="56" t="s">
        <v>43</v>
      </c>
      <c r="L17" s="47" t="s">
        <v>235</v>
      </c>
    </row>
    <row r="18" spans="1:12" ht="147" customHeight="1">
      <c r="A18" s="48" t="s">
        <v>244</v>
      </c>
      <c r="B18" s="20" t="s">
        <v>108</v>
      </c>
      <c r="C18" s="52">
        <v>120000</v>
      </c>
      <c r="D18" s="21"/>
      <c r="E18" s="21"/>
      <c r="F18" s="58">
        <v>1</v>
      </c>
      <c r="G18" s="52">
        <v>120000</v>
      </c>
      <c r="H18" s="21"/>
      <c r="I18" s="51" t="s">
        <v>245</v>
      </c>
      <c r="J18" s="63" t="s">
        <v>242</v>
      </c>
      <c r="K18" s="64" t="s">
        <v>243</v>
      </c>
      <c r="L18" s="61"/>
    </row>
    <row r="19" spans="1:12" ht="39" customHeight="1">
      <c r="A19" s="48" t="s">
        <v>319</v>
      </c>
      <c r="B19" s="20" t="s">
        <v>112</v>
      </c>
      <c r="C19" s="68">
        <v>145125</v>
      </c>
      <c r="D19" s="21"/>
      <c r="E19" s="21"/>
      <c r="F19" s="50">
        <v>1</v>
      </c>
      <c r="G19" s="68">
        <v>145125</v>
      </c>
      <c r="H19" s="21"/>
      <c r="I19" s="23" t="s">
        <v>263</v>
      </c>
      <c r="J19" s="63" t="s">
        <v>261</v>
      </c>
      <c r="K19" s="64" t="s">
        <v>262</v>
      </c>
    </row>
    <row r="20" spans="1:12" ht="47.25">
      <c r="A20" s="48" t="s">
        <v>320</v>
      </c>
      <c r="B20" s="20" t="s">
        <v>108</v>
      </c>
      <c r="C20" s="68">
        <v>104175</v>
      </c>
      <c r="D20" s="21"/>
      <c r="E20" s="21"/>
      <c r="F20" s="50">
        <v>1</v>
      </c>
      <c r="G20" s="68">
        <v>104175</v>
      </c>
      <c r="H20" s="21"/>
      <c r="I20" s="51" t="s">
        <v>208</v>
      </c>
      <c r="J20" s="66"/>
      <c r="K20" s="63" t="s">
        <v>261</v>
      </c>
      <c r="L20" s="64" t="s">
        <v>264</v>
      </c>
    </row>
    <row r="21" spans="1:12" ht="63.75" customHeight="1">
      <c r="A21" s="48" t="s">
        <v>381</v>
      </c>
      <c r="B21" s="20" t="s">
        <v>321</v>
      </c>
      <c r="C21" s="52">
        <v>117950</v>
      </c>
      <c r="D21" s="21"/>
      <c r="E21" s="21"/>
      <c r="F21" s="60" t="s">
        <v>251</v>
      </c>
      <c r="G21" s="52">
        <v>117950</v>
      </c>
      <c r="H21" s="21"/>
      <c r="I21" s="51" t="s">
        <v>252</v>
      </c>
      <c r="J21" s="66"/>
      <c r="K21" s="63" t="s">
        <v>261</v>
      </c>
      <c r="L21" s="64" t="s">
        <v>265</v>
      </c>
    </row>
    <row r="22" spans="1:12" ht="47.25">
      <c r="A22" s="48" t="s">
        <v>379</v>
      </c>
      <c r="B22" s="20" t="s">
        <v>108</v>
      </c>
      <c r="C22" s="52">
        <v>196595</v>
      </c>
      <c r="D22" s="21"/>
      <c r="E22" s="21"/>
      <c r="F22" s="60" t="s">
        <v>251</v>
      </c>
      <c r="G22" s="52">
        <v>196595</v>
      </c>
      <c r="H22" s="21"/>
      <c r="I22" s="51" t="s">
        <v>252</v>
      </c>
      <c r="J22" s="66"/>
      <c r="K22" s="63" t="s">
        <v>261</v>
      </c>
      <c r="L22" s="64" t="s">
        <v>266</v>
      </c>
    </row>
    <row r="23" spans="1:12" ht="62.25" customHeight="1">
      <c r="A23" s="48" t="s">
        <v>323</v>
      </c>
      <c r="B23" s="20" t="s">
        <v>322</v>
      </c>
      <c r="C23" s="52">
        <v>259039</v>
      </c>
      <c r="D23" s="21"/>
      <c r="E23" s="21"/>
      <c r="F23" s="60" t="s">
        <v>251</v>
      </c>
      <c r="G23" s="52">
        <v>259039</v>
      </c>
      <c r="H23" s="21"/>
      <c r="I23" s="51" t="s">
        <v>252</v>
      </c>
      <c r="J23" s="66"/>
      <c r="K23" s="63" t="s">
        <v>261</v>
      </c>
      <c r="L23" s="64" t="s">
        <v>267</v>
      </c>
    </row>
    <row r="24" spans="1:12" ht="63">
      <c r="A24" s="48" t="s">
        <v>324</v>
      </c>
      <c r="B24" s="20" t="s">
        <v>305</v>
      </c>
      <c r="C24" s="52">
        <v>25065</v>
      </c>
      <c r="D24" s="21"/>
      <c r="E24" s="21"/>
      <c r="F24" s="60" t="s">
        <v>251</v>
      </c>
      <c r="G24" s="52">
        <v>25065</v>
      </c>
      <c r="H24" s="21"/>
      <c r="I24" s="51" t="s">
        <v>252</v>
      </c>
      <c r="J24" s="66"/>
      <c r="K24" s="63" t="s">
        <v>261</v>
      </c>
      <c r="L24" s="64" t="s">
        <v>268</v>
      </c>
    </row>
    <row r="25" spans="1:12" ht="47.25">
      <c r="A25" s="48" t="s">
        <v>326</v>
      </c>
      <c r="B25" s="20" t="s">
        <v>325</v>
      </c>
      <c r="C25" s="52">
        <v>740254</v>
      </c>
      <c r="D25" s="21"/>
      <c r="E25" s="21"/>
      <c r="F25" s="60" t="s">
        <v>251</v>
      </c>
      <c r="G25" s="52">
        <v>740254</v>
      </c>
      <c r="H25" s="21"/>
      <c r="I25" s="51" t="s">
        <v>252</v>
      </c>
      <c r="J25" s="66"/>
      <c r="K25" s="63" t="s">
        <v>261</v>
      </c>
      <c r="L25" s="64" t="s">
        <v>269</v>
      </c>
    </row>
    <row r="26" spans="1:12" ht="47.25">
      <c r="A26" s="48" t="s">
        <v>330</v>
      </c>
      <c r="B26" s="20" t="s">
        <v>329</v>
      </c>
      <c r="C26" s="52">
        <v>221610</v>
      </c>
      <c r="D26" s="21"/>
      <c r="E26" s="21"/>
      <c r="F26" s="60" t="s">
        <v>251</v>
      </c>
      <c r="G26" s="52">
        <v>221610</v>
      </c>
      <c r="H26" s="21"/>
      <c r="I26" s="51" t="s">
        <v>252</v>
      </c>
      <c r="J26" s="66"/>
      <c r="K26" s="63" t="s">
        <v>261</v>
      </c>
      <c r="L26" s="64" t="s">
        <v>271</v>
      </c>
    </row>
    <row r="27" spans="1:12" ht="41.25" customHeight="1">
      <c r="A27" s="48" t="s">
        <v>380</v>
      </c>
      <c r="B27" s="20" t="s">
        <v>116</v>
      </c>
      <c r="C27" s="53">
        <v>489153.38</v>
      </c>
      <c r="D27" s="21"/>
      <c r="E27" s="21"/>
      <c r="F27" s="50">
        <v>1</v>
      </c>
      <c r="G27" s="53">
        <v>489153.38</v>
      </c>
      <c r="H27" s="21"/>
      <c r="I27" s="51" t="s">
        <v>275</v>
      </c>
      <c r="J27" s="66"/>
      <c r="K27" s="63">
        <v>3917</v>
      </c>
      <c r="L27" s="64" t="s">
        <v>274</v>
      </c>
    </row>
    <row r="28" spans="1:12" ht="63">
      <c r="A28" s="48" t="s">
        <v>277</v>
      </c>
      <c r="B28" s="20" t="s">
        <v>67</v>
      </c>
      <c r="C28" s="53">
        <v>120425</v>
      </c>
      <c r="D28" s="21"/>
      <c r="E28" s="21"/>
      <c r="F28" s="50">
        <v>1</v>
      </c>
      <c r="G28" s="53">
        <v>120425</v>
      </c>
      <c r="H28" s="21"/>
      <c r="I28" s="51" t="s">
        <v>248</v>
      </c>
      <c r="J28" s="66"/>
      <c r="K28" s="63">
        <v>3917</v>
      </c>
      <c r="L28" s="64" t="s">
        <v>276</v>
      </c>
    </row>
    <row r="29" spans="1:12" ht="47.25">
      <c r="A29" s="48" t="s">
        <v>334</v>
      </c>
      <c r="B29" s="20" t="s">
        <v>108</v>
      </c>
      <c r="C29" s="53">
        <v>391026.08</v>
      </c>
      <c r="D29" s="21"/>
      <c r="E29" s="21"/>
      <c r="F29" s="50">
        <v>1</v>
      </c>
      <c r="G29" s="53">
        <v>391026.08</v>
      </c>
      <c r="H29" s="21"/>
      <c r="I29" s="51" t="s">
        <v>279</v>
      </c>
      <c r="J29" s="66"/>
      <c r="K29" s="63">
        <v>3917</v>
      </c>
      <c r="L29" s="64" t="s">
        <v>278</v>
      </c>
    </row>
    <row r="30" spans="1:12" ht="63">
      <c r="A30" s="48" t="s">
        <v>335</v>
      </c>
      <c r="B30" s="20" t="s">
        <v>336</v>
      </c>
      <c r="C30" s="53">
        <v>384706</v>
      </c>
      <c r="D30" s="21"/>
      <c r="E30" s="21"/>
      <c r="F30" s="50">
        <v>1</v>
      </c>
      <c r="G30" s="53">
        <v>384706</v>
      </c>
      <c r="H30" s="21"/>
      <c r="I30" s="51" t="s">
        <v>281</v>
      </c>
      <c r="J30" s="66"/>
      <c r="K30" s="63">
        <v>3917</v>
      </c>
      <c r="L30" s="64" t="s">
        <v>280</v>
      </c>
    </row>
    <row r="31" spans="1:12" ht="78.75">
      <c r="A31" s="48" t="s">
        <v>337</v>
      </c>
      <c r="B31" s="20" t="s">
        <v>338</v>
      </c>
      <c r="C31" s="52">
        <v>273000</v>
      </c>
      <c r="D31" s="21"/>
      <c r="E31" s="21"/>
      <c r="F31" s="50">
        <v>1</v>
      </c>
      <c r="G31" s="52">
        <v>273000</v>
      </c>
      <c r="H31" s="21"/>
      <c r="I31" s="51" t="s">
        <v>283</v>
      </c>
      <c r="J31" s="66"/>
      <c r="K31" s="63">
        <v>3917</v>
      </c>
      <c r="L31" s="64" t="s">
        <v>282</v>
      </c>
    </row>
    <row r="32" spans="1:12" ht="42" customHeight="1">
      <c r="A32" s="48" t="s">
        <v>343</v>
      </c>
      <c r="B32" s="20" t="s">
        <v>344</v>
      </c>
      <c r="C32" s="53">
        <v>367464</v>
      </c>
      <c r="D32" s="21"/>
      <c r="E32" s="21"/>
      <c r="F32" s="50">
        <v>1</v>
      </c>
      <c r="G32" s="53">
        <v>367464</v>
      </c>
      <c r="H32" s="21"/>
      <c r="I32" s="51" t="s">
        <v>208</v>
      </c>
      <c r="J32" s="66"/>
      <c r="K32" s="63">
        <v>3917</v>
      </c>
      <c r="L32" s="64" t="s">
        <v>287</v>
      </c>
    </row>
    <row r="33" spans="1:12" ht="47.25">
      <c r="A33" s="48" t="s">
        <v>345</v>
      </c>
      <c r="B33" s="20" t="s">
        <v>346</v>
      </c>
      <c r="C33" s="53">
        <f>2494696.71+2494696.71</f>
        <v>4989393.42</v>
      </c>
      <c r="D33" s="21"/>
      <c r="E33" s="21"/>
      <c r="F33" s="50">
        <v>1</v>
      </c>
      <c r="G33" s="53">
        <f>2494696.71+2494696.71</f>
        <v>4989393.42</v>
      </c>
      <c r="H33" s="21"/>
      <c r="I33" s="51" t="s">
        <v>208</v>
      </c>
      <c r="J33" s="66"/>
      <c r="K33" s="63">
        <v>3917</v>
      </c>
      <c r="L33" s="64" t="s">
        <v>288</v>
      </c>
    </row>
    <row r="34" spans="1:12" ht="47.25">
      <c r="A34" s="48" t="s">
        <v>347</v>
      </c>
      <c r="B34" s="20" t="s">
        <v>108</v>
      </c>
      <c r="C34" s="53">
        <f>2386897.56+2386897.57</f>
        <v>4773795.13</v>
      </c>
      <c r="D34" s="21"/>
      <c r="E34" s="21"/>
      <c r="F34" s="50">
        <v>1</v>
      </c>
      <c r="G34" s="53">
        <f>2386897.56+2386897.57</f>
        <v>4773795.13</v>
      </c>
      <c r="H34" s="21"/>
      <c r="I34" s="51" t="s">
        <v>208</v>
      </c>
      <c r="J34" s="66"/>
      <c r="K34" s="63">
        <v>3917</v>
      </c>
      <c r="L34" s="64" t="s">
        <v>289</v>
      </c>
    </row>
    <row r="35" spans="1:12" ht="63">
      <c r="A35" s="48" t="s">
        <v>348</v>
      </c>
      <c r="B35" s="20" t="s">
        <v>67</v>
      </c>
      <c r="C35" s="53">
        <v>4491066.5199999996</v>
      </c>
      <c r="D35" s="21"/>
      <c r="E35" s="21"/>
      <c r="F35" s="58">
        <v>1</v>
      </c>
      <c r="G35" s="53">
        <v>4491066.5199999996</v>
      </c>
      <c r="H35" s="21"/>
      <c r="I35" s="51" t="s">
        <v>208</v>
      </c>
      <c r="J35" s="66"/>
      <c r="K35" s="63">
        <v>3917</v>
      </c>
      <c r="L35" s="64" t="s">
        <v>290</v>
      </c>
    </row>
    <row r="36" spans="1:12" ht="47.25">
      <c r="A36" s="48" t="s">
        <v>349</v>
      </c>
      <c r="B36" s="20" t="s">
        <v>53</v>
      </c>
      <c r="C36" s="53">
        <f>548634.46+548634.45</f>
        <v>1097268.9099999999</v>
      </c>
      <c r="D36" s="21"/>
      <c r="E36" s="21"/>
      <c r="F36" s="50">
        <v>0.5</v>
      </c>
      <c r="G36" s="53">
        <f>548634.46+548634.45</f>
        <v>1097268.9099999999</v>
      </c>
      <c r="H36" s="21"/>
      <c r="I36" s="51" t="s">
        <v>292</v>
      </c>
      <c r="J36" s="66"/>
      <c r="K36" s="63">
        <v>3917</v>
      </c>
      <c r="L36" s="64" t="s">
        <v>291</v>
      </c>
    </row>
    <row r="37" spans="1:12" ht="36.75" customHeight="1">
      <c r="A37" s="48" t="s">
        <v>350</v>
      </c>
      <c r="B37" s="20" t="s">
        <v>53</v>
      </c>
      <c r="C37" s="57">
        <v>260415</v>
      </c>
      <c r="D37" s="21"/>
      <c r="E37" s="21"/>
      <c r="F37" s="50" t="s">
        <v>251</v>
      </c>
      <c r="G37" s="68"/>
      <c r="H37" s="21"/>
      <c r="I37" s="51" t="s">
        <v>252</v>
      </c>
      <c r="J37" s="66"/>
      <c r="K37" s="63">
        <v>3917</v>
      </c>
      <c r="L37" s="64" t="s">
        <v>293</v>
      </c>
    </row>
    <row r="38" spans="1:12" ht="38.25" customHeight="1">
      <c r="A38" s="48" t="s">
        <v>377</v>
      </c>
      <c r="B38" s="20" t="s">
        <v>53</v>
      </c>
      <c r="C38" s="53">
        <v>245590.14</v>
      </c>
      <c r="D38" s="21"/>
      <c r="E38" s="21"/>
      <c r="F38" s="58">
        <v>1</v>
      </c>
      <c r="G38" s="53">
        <v>245590.14</v>
      </c>
      <c r="H38" s="21"/>
      <c r="I38" s="51" t="s">
        <v>294</v>
      </c>
      <c r="J38" s="66"/>
      <c r="K38" s="63">
        <v>3917</v>
      </c>
      <c r="L38" s="64" t="s">
        <v>293</v>
      </c>
    </row>
    <row r="39" spans="1:12" ht="39" customHeight="1">
      <c r="A39" s="48" t="s">
        <v>351</v>
      </c>
      <c r="B39" s="20" t="s">
        <v>53</v>
      </c>
      <c r="C39" s="53">
        <v>322644.5</v>
      </c>
      <c r="D39" s="21"/>
      <c r="E39" s="21"/>
      <c r="F39" s="58">
        <v>1</v>
      </c>
      <c r="G39" s="53">
        <v>322644.5</v>
      </c>
      <c r="H39" s="21"/>
      <c r="I39" s="51" t="s">
        <v>294</v>
      </c>
      <c r="J39" s="66"/>
      <c r="K39" s="63">
        <v>3917</v>
      </c>
      <c r="L39" s="64" t="s">
        <v>295</v>
      </c>
    </row>
    <row r="40" spans="1:12" ht="78.75">
      <c r="A40" s="48" t="s">
        <v>352</v>
      </c>
      <c r="B40" s="20" t="s">
        <v>353</v>
      </c>
      <c r="C40" s="57">
        <v>724572</v>
      </c>
      <c r="D40" s="21"/>
      <c r="E40" s="21"/>
      <c r="F40" s="50"/>
      <c r="G40" s="57">
        <v>724572</v>
      </c>
      <c r="H40" s="21"/>
      <c r="I40" s="51" t="s">
        <v>252</v>
      </c>
      <c r="J40" s="66"/>
      <c r="K40" s="63">
        <v>3917</v>
      </c>
      <c r="L40" s="64" t="s">
        <v>296</v>
      </c>
    </row>
    <row r="41" spans="1:12" ht="47.25">
      <c r="A41" s="48" t="s">
        <v>330</v>
      </c>
      <c r="B41" s="20" t="s">
        <v>331</v>
      </c>
      <c r="C41" s="52">
        <v>268634</v>
      </c>
      <c r="D41" s="21"/>
      <c r="E41" s="21"/>
      <c r="F41" s="60"/>
      <c r="G41" s="52">
        <v>268634</v>
      </c>
      <c r="H41" s="21"/>
      <c r="I41" s="51" t="s">
        <v>252</v>
      </c>
      <c r="J41" s="66"/>
      <c r="K41" s="63" t="s">
        <v>261</v>
      </c>
      <c r="L41" s="64" t="s">
        <v>272</v>
      </c>
    </row>
    <row r="42" spans="1:12" ht="47.25">
      <c r="A42" s="48" t="s">
        <v>333</v>
      </c>
      <c r="B42" s="20" t="s">
        <v>332</v>
      </c>
      <c r="C42" s="52">
        <v>213068</v>
      </c>
      <c r="D42" s="21"/>
      <c r="E42" s="21"/>
      <c r="F42" s="60"/>
      <c r="G42" s="52">
        <v>213068</v>
      </c>
      <c r="H42" s="21"/>
      <c r="I42" s="51" t="s">
        <v>252</v>
      </c>
      <c r="J42" s="66"/>
      <c r="K42" s="63" t="s">
        <v>261</v>
      </c>
      <c r="L42" s="64" t="s">
        <v>273</v>
      </c>
    </row>
    <row r="43" spans="1:12" ht="63">
      <c r="A43" s="48" t="s">
        <v>328</v>
      </c>
      <c r="B43" s="20" t="s">
        <v>327</v>
      </c>
      <c r="C43" s="52">
        <v>133546.47</v>
      </c>
      <c r="D43" s="21"/>
      <c r="E43" s="21"/>
      <c r="F43" s="60"/>
      <c r="G43" s="52">
        <v>133546.47</v>
      </c>
      <c r="H43" s="21"/>
      <c r="I43" s="51" t="s">
        <v>252</v>
      </c>
      <c r="J43" s="66"/>
      <c r="K43" s="63" t="s">
        <v>261</v>
      </c>
      <c r="L43" s="64" t="s">
        <v>270</v>
      </c>
    </row>
    <row r="44" spans="1:12" ht="63">
      <c r="A44" s="48" t="s">
        <v>339</v>
      </c>
      <c r="B44" s="20" t="s">
        <v>340</v>
      </c>
      <c r="C44" s="52">
        <v>128868</v>
      </c>
      <c r="D44" s="21"/>
      <c r="E44" s="21"/>
      <c r="F44" s="60"/>
      <c r="G44" s="52"/>
      <c r="H44" s="21"/>
      <c r="I44" s="51" t="s">
        <v>252</v>
      </c>
      <c r="J44" s="66"/>
      <c r="K44" s="63">
        <v>3917</v>
      </c>
      <c r="L44" s="64" t="s">
        <v>284</v>
      </c>
    </row>
    <row r="45" spans="1:12" ht="47.25">
      <c r="A45" s="59" t="s">
        <v>354</v>
      </c>
      <c r="B45" s="20" t="s">
        <v>356</v>
      </c>
      <c r="C45" s="69">
        <v>312807.36</v>
      </c>
      <c r="D45" s="21"/>
      <c r="E45" s="21"/>
      <c r="F45" s="70">
        <v>1</v>
      </c>
      <c r="G45" s="69">
        <v>312807.36</v>
      </c>
      <c r="H45" s="21"/>
      <c r="I45" s="51" t="s">
        <v>294</v>
      </c>
      <c r="J45" s="66"/>
      <c r="K45" s="63">
        <v>3917</v>
      </c>
      <c r="L45" s="64" t="s">
        <v>297</v>
      </c>
    </row>
    <row r="46" spans="1:12">
      <c r="A46" s="48"/>
      <c r="B46" s="5"/>
      <c r="C46" s="53"/>
      <c r="D46" s="7"/>
      <c r="E46" s="7"/>
      <c r="F46" s="58"/>
      <c r="G46" s="53"/>
      <c r="H46" s="7"/>
      <c r="I46" s="55"/>
      <c r="J46" s="66"/>
      <c r="K46" s="66"/>
      <c r="L46" s="61"/>
    </row>
    <row r="47" spans="1:12">
      <c r="A47" s="71" t="s">
        <v>162</v>
      </c>
      <c r="B47" s="43"/>
      <c r="C47" s="24"/>
      <c r="D47" s="24"/>
      <c r="E47" s="24"/>
      <c r="F47" s="25"/>
      <c r="G47" s="24"/>
      <c r="H47" s="24"/>
      <c r="I47" s="26"/>
    </row>
    <row r="48" spans="1:12" ht="51.75" customHeight="1">
      <c r="A48" s="48" t="s">
        <v>361</v>
      </c>
      <c r="B48" s="20" t="s">
        <v>108</v>
      </c>
      <c r="C48" s="52">
        <v>7301053.4199999999</v>
      </c>
      <c r="D48" s="21"/>
      <c r="E48" s="21"/>
      <c r="F48" s="50">
        <v>0.4</v>
      </c>
      <c r="G48" s="53">
        <v>2918323.92</v>
      </c>
      <c r="H48" s="21"/>
      <c r="I48" s="51" t="s">
        <v>208</v>
      </c>
      <c r="K48" s="46">
        <v>6911</v>
      </c>
      <c r="L48" s="47" t="s">
        <v>219</v>
      </c>
    </row>
    <row r="49" spans="1:12" ht="42.75" customHeight="1">
      <c r="A49" s="48" t="s">
        <v>362</v>
      </c>
      <c r="B49" s="20" t="s">
        <v>300</v>
      </c>
      <c r="C49" s="53">
        <v>175779</v>
      </c>
      <c r="D49" s="21"/>
      <c r="E49" s="21"/>
      <c r="F49" s="50">
        <v>1</v>
      </c>
      <c r="G49" s="53">
        <v>175779</v>
      </c>
      <c r="H49" s="21"/>
      <c r="I49" s="51" t="s">
        <v>221</v>
      </c>
      <c r="K49" s="56" t="s">
        <v>43</v>
      </c>
      <c r="L49" s="47" t="s">
        <v>220</v>
      </c>
    </row>
    <row r="50" spans="1:12" ht="46.5" customHeight="1">
      <c r="A50" s="48" t="s">
        <v>364</v>
      </c>
      <c r="B50" s="20" t="s">
        <v>301</v>
      </c>
      <c r="C50" s="53">
        <v>2719475</v>
      </c>
      <c r="D50" s="21"/>
      <c r="E50" s="21"/>
      <c r="F50" s="50">
        <v>1</v>
      </c>
      <c r="G50" s="53">
        <v>2719475</v>
      </c>
      <c r="H50" s="21"/>
      <c r="I50" s="51" t="s">
        <v>208</v>
      </c>
      <c r="K50" s="56" t="s">
        <v>43</v>
      </c>
      <c r="L50" s="47" t="s">
        <v>224</v>
      </c>
    </row>
    <row r="51" spans="1:12" ht="39" customHeight="1">
      <c r="A51" s="48" t="s">
        <v>365</v>
      </c>
      <c r="B51" s="20" t="s">
        <v>108</v>
      </c>
      <c r="C51" s="53">
        <v>496874.14</v>
      </c>
      <c r="D51" s="21"/>
      <c r="E51" s="21"/>
      <c r="F51" s="50">
        <v>1</v>
      </c>
      <c r="G51" s="53">
        <v>496874.14</v>
      </c>
      <c r="H51" s="21"/>
      <c r="I51" s="51" t="s">
        <v>221</v>
      </c>
      <c r="K51" s="56" t="s">
        <v>43</v>
      </c>
      <c r="L51" s="47" t="s">
        <v>225</v>
      </c>
    </row>
    <row r="52" spans="1:12" ht="36.75" customHeight="1">
      <c r="A52" s="48" t="s">
        <v>367</v>
      </c>
      <c r="B52" s="20" t="s">
        <v>51</v>
      </c>
      <c r="C52" s="53">
        <v>2750508.12</v>
      </c>
      <c r="D52" s="21"/>
      <c r="E52" s="21"/>
      <c r="F52" s="50">
        <v>1</v>
      </c>
      <c r="G52" s="53">
        <v>2750508.12</v>
      </c>
      <c r="H52" s="21"/>
      <c r="I52" s="51" t="s">
        <v>214</v>
      </c>
      <c r="K52" s="56" t="s">
        <v>43</v>
      </c>
      <c r="L52" s="47" t="s">
        <v>226</v>
      </c>
    </row>
    <row r="53" spans="1:12" ht="39" customHeight="1">
      <c r="A53" s="48" t="s">
        <v>368</v>
      </c>
      <c r="B53" s="5" t="s">
        <v>302</v>
      </c>
      <c r="C53" s="57">
        <v>385032.48</v>
      </c>
      <c r="D53" s="7"/>
      <c r="E53" s="7"/>
      <c r="F53" s="50">
        <v>1</v>
      </c>
      <c r="G53" s="57">
        <v>385032.48</v>
      </c>
      <c r="H53" s="7"/>
      <c r="I53" s="51" t="s">
        <v>214</v>
      </c>
      <c r="K53" s="56" t="s">
        <v>43</v>
      </c>
      <c r="L53" s="47" t="s">
        <v>227</v>
      </c>
    </row>
    <row r="54" spans="1:12" ht="51.75" customHeight="1">
      <c r="A54" s="48" t="s">
        <v>304</v>
      </c>
      <c r="B54" s="20" t="s">
        <v>303</v>
      </c>
      <c r="C54" s="57">
        <v>358180</v>
      </c>
      <c r="D54" s="21"/>
      <c r="E54" s="21"/>
      <c r="F54" s="50">
        <v>1</v>
      </c>
      <c r="G54" s="57">
        <v>358180</v>
      </c>
      <c r="H54" s="21"/>
      <c r="I54" s="51" t="s">
        <v>214</v>
      </c>
      <c r="K54" s="56" t="s">
        <v>43</v>
      </c>
      <c r="L54" s="47" t="s">
        <v>228</v>
      </c>
    </row>
    <row r="55" spans="1:12" ht="41.25" customHeight="1">
      <c r="A55" s="48" t="s">
        <v>369</v>
      </c>
      <c r="B55" s="20" t="s">
        <v>305</v>
      </c>
      <c r="C55" s="57">
        <v>1796634</v>
      </c>
      <c r="D55" s="21"/>
      <c r="E55" s="21"/>
      <c r="F55" s="58">
        <v>0.15</v>
      </c>
      <c r="G55" s="57">
        <v>268819.8</v>
      </c>
      <c r="H55" s="21"/>
      <c r="I55" s="51" t="s">
        <v>208</v>
      </c>
      <c r="K55" s="56" t="s">
        <v>43</v>
      </c>
      <c r="L55" s="47" t="s">
        <v>229</v>
      </c>
    </row>
    <row r="56" spans="1:12" ht="53.25" customHeight="1">
      <c r="A56" s="48" t="s">
        <v>370</v>
      </c>
      <c r="B56" s="20" t="s">
        <v>306</v>
      </c>
      <c r="C56" s="57">
        <v>1103100</v>
      </c>
      <c r="D56" s="21"/>
      <c r="E56" s="21"/>
      <c r="F56" s="50">
        <v>1</v>
      </c>
      <c r="G56" s="57">
        <v>1101771</v>
      </c>
      <c r="H56" s="21"/>
      <c r="I56" s="51" t="s">
        <v>231</v>
      </c>
      <c r="K56" s="56" t="s">
        <v>43</v>
      </c>
      <c r="L56" s="47" t="s">
        <v>230</v>
      </c>
    </row>
    <row r="57" spans="1:12" ht="42" customHeight="1">
      <c r="A57" s="48" t="s">
        <v>371</v>
      </c>
      <c r="B57" s="20" t="s">
        <v>305</v>
      </c>
      <c r="C57" s="57">
        <v>8005394</v>
      </c>
      <c r="D57" s="21"/>
      <c r="E57" s="21"/>
      <c r="F57" s="58">
        <v>0.15</v>
      </c>
      <c r="G57" s="57">
        <v>1199516.31</v>
      </c>
      <c r="H57" s="21"/>
      <c r="I57" s="51" t="s">
        <v>208</v>
      </c>
      <c r="K57" s="56" t="s">
        <v>43</v>
      </c>
      <c r="L57" s="47" t="s">
        <v>232</v>
      </c>
    </row>
    <row r="58" spans="1:12" ht="39" customHeight="1">
      <c r="A58" s="48" t="s">
        <v>372</v>
      </c>
      <c r="B58" s="20" t="s">
        <v>74</v>
      </c>
      <c r="C58" s="57">
        <v>11250114.59</v>
      </c>
      <c r="D58" s="21"/>
      <c r="E58" s="21"/>
      <c r="F58" s="58">
        <v>0.15</v>
      </c>
      <c r="G58" s="57">
        <v>1685928.42</v>
      </c>
      <c r="H58" s="21"/>
      <c r="I58" s="51" t="s">
        <v>208</v>
      </c>
      <c r="K58" s="56" t="s">
        <v>43</v>
      </c>
      <c r="L58" s="47" t="s">
        <v>233</v>
      </c>
    </row>
    <row r="59" spans="1:12" ht="38.25" customHeight="1">
      <c r="A59" s="48" t="s">
        <v>308</v>
      </c>
      <c r="B59" s="20" t="s">
        <v>53</v>
      </c>
      <c r="C59" s="57">
        <v>1688472</v>
      </c>
      <c r="D59" s="21"/>
      <c r="E59" s="21"/>
      <c r="F59" s="50">
        <v>1</v>
      </c>
      <c r="G59" s="57">
        <v>1688472</v>
      </c>
      <c r="H59" s="21"/>
      <c r="I59" s="51" t="s">
        <v>237</v>
      </c>
      <c r="K59" s="56" t="s">
        <v>43</v>
      </c>
      <c r="L59" s="47" t="s">
        <v>236</v>
      </c>
    </row>
    <row r="60" spans="1:12" ht="30" customHeight="1">
      <c r="A60" s="48" t="s">
        <v>309</v>
      </c>
      <c r="B60" s="20" t="s">
        <v>18</v>
      </c>
      <c r="C60" s="57">
        <v>2613768</v>
      </c>
      <c r="D60" s="21"/>
      <c r="E60" s="21"/>
      <c r="F60" s="58">
        <v>1</v>
      </c>
      <c r="G60" s="57">
        <v>2613768</v>
      </c>
      <c r="H60" s="21"/>
      <c r="I60" s="51" t="s">
        <v>237</v>
      </c>
      <c r="K60" s="56" t="s">
        <v>43</v>
      </c>
      <c r="L60" s="47" t="s">
        <v>238</v>
      </c>
    </row>
    <row r="61" spans="1:12" ht="47.25" customHeight="1">
      <c r="A61" s="48" t="s">
        <v>374</v>
      </c>
      <c r="B61" s="20" t="s">
        <v>108</v>
      </c>
      <c r="C61" s="57">
        <v>1542274</v>
      </c>
      <c r="D61" s="21"/>
      <c r="E61" s="21"/>
      <c r="F61" s="58">
        <v>1</v>
      </c>
      <c r="G61" s="57">
        <v>1542274</v>
      </c>
      <c r="H61" s="21"/>
      <c r="I61" s="51" t="s">
        <v>237</v>
      </c>
      <c r="K61" s="56" t="s">
        <v>43</v>
      </c>
      <c r="L61" s="47" t="s">
        <v>239</v>
      </c>
    </row>
    <row r="62" spans="1:12" ht="50.25" customHeight="1">
      <c r="A62" s="48" t="s">
        <v>375</v>
      </c>
      <c r="B62" s="20" t="s">
        <v>310</v>
      </c>
      <c r="C62" s="57">
        <v>6186218</v>
      </c>
      <c r="D62" s="21"/>
      <c r="E62" s="21"/>
      <c r="F62" s="58">
        <v>1</v>
      </c>
      <c r="G62" s="57">
        <v>6186218</v>
      </c>
      <c r="H62" s="21"/>
      <c r="I62" s="51" t="s">
        <v>237</v>
      </c>
      <c r="J62" s="56" t="s">
        <v>43</v>
      </c>
      <c r="K62" s="46" t="s">
        <v>240</v>
      </c>
      <c r="L62" s="61"/>
    </row>
    <row r="63" spans="1:12" ht="36.75" customHeight="1">
      <c r="A63" s="48" t="s">
        <v>312</v>
      </c>
      <c r="B63" s="20" t="s">
        <v>311</v>
      </c>
      <c r="C63" s="62">
        <f>2011056+1340704</f>
        <v>3351760</v>
      </c>
      <c r="D63" s="21"/>
      <c r="E63" s="21"/>
      <c r="F63" s="58">
        <v>1</v>
      </c>
      <c r="G63" s="62">
        <f>2011056+1340704</f>
        <v>3351760</v>
      </c>
      <c r="H63" s="21"/>
      <c r="I63" s="51" t="s">
        <v>208</v>
      </c>
      <c r="J63" s="56" t="s">
        <v>43</v>
      </c>
      <c r="K63" s="47" t="s">
        <v>241</v>
      </c>
      <c r="L63" s="61"/>
    </row>
    <row r="64" spans="1:12" ht="43.5" customHeight="1">
      <c r="A64" s="48" t="s">
        <v>359</v>
      </c>
      <c r="B64" s="20" t="s">
        <v>112</v>
      </c>
      <c r="C64" s="52">
        <v>3256232</v>
      </c>
      <c r="D64" s="21"/>
      <c r="E64" s="21"/>
      <c r="F64" s="50">
        <v>0.4</v>
      </c>
      <c r="G64" s="53">
        <v>1300200.3999999999</v>
      </c>
      <c r="H64" s="21"/>
      <c r="I64" s="51" t="s">
        <v>211</v>
      </c>
      <c r="K64" s="46">
        <v>6911</v>
      </c>
      <c r="L64" s="1" t="s">
        <v>212</v>
      </c>
    </row>
    <row r="65" spans="1:12" ht="51.75" customHeight="1">
      <c r="A65" s="48" t="s">
        <v>187</v>
      </c>
      <c r="B65" s="20" t="s">
        <v>48</v>
      </c>
      <c r="C65" s="53">
        <f>4548191.89+2274095.95+2274095.95</f>
        <v>9096383.7899999991</v>
      </c>
      <c r="D65" s="21"/>
      <c r="E65" s="21"/>
      <c r="F65" s="50">
        <v>1</v>
      </c>
      <c r="G65" s="53">
        <f>4548191.89+2274095.95+2274095.95</f>
        <v>9096383.7899999991</v>
      </c>
      <c r="H65" s="21"/>
      <c r="I65" s="51" t="s">
        <v>208</v>
      </c>
      <c r="K65" s="46">
        <v>6911</v>
      </c>
      <c r="L65" s="47" t="s">
        <v>218</v>
      </c>
    </row>
    <row r="66" spans="1:12" ht="41.25" customHeight="1">
      <c r="A66" s="48" t="s">
        <v>363</v>
      </c>
      <c r="B66" s="20" t="s">
        <v>300</v>
      </c>
      <c r="C66" s="53">
        <v>72705</v>
      </c>
      <c r="D66" s="21"/>
      <c r="E66" s="21"/>
      <c r="F66" s="50">
        <v>1</v>
      </c>
      <c r="G66" s="53">
        <v>72705</v>
      </c>
      <c r="H66" s="21"/>
      <c r="I66" s="51" t="s">
        <v>223</v>
      </c>
      <c r="K66" s="56" t="s">
        <v>43</v>
      </c>
      <c r="L66" s="47" t="s">
        <v>222</v>
      </c>
    </row>
    <row r="67" spans="1:12" ht="47.25">
      <c r="A67" s="48" t="s">
        <v>355</v>
      </c>
      <c r="B67" s="20" t="s">
        <v>356</v>
      </c>
      <c r="C67" s="53">
        <v>363206.13</v>
      </c>
      <c r="D67" s="21"/>
      <c r="E67" s="21"/>
      <c r="F67" s="58">
        <v>1</v>
      </c>
      <c r="G67" s="53">
        <v>363206.13</v>
      </c>
      <c r="H67" s="21"/>
      <c r="I67" s="51" t="s">
        <v>294</v>
      </c>
      <c r="J67" s="66"/>
      <c r="K67" s="63">
        <v>3917</v>
      </c>
      <c r="L67" s="64" t="s">
        <v>298</v>
      </c>
    </row>
    <row r="68" spans="1:12" ht="47.25">
      <c r="A68" s="48" t="s">
        <v>341</v>
      </c>
      <c r="B68" s="20" t="s">
        <v>342</v>
      </c>
      <c r="C68" s="52">
        <v>416293</v>
      </c>
      <c r="D68" s="21"/>
      <c r="E68" s="21"/>
      <c r="F68" s="60"/>
      <c r="G68" s="52"/>
      <c r="H68" s="21"/>
      <c r="I68" s="51" t="s">
        <v>252</v>
      </c>
      <c r="J68" s="66"/>
      <c r="K68" s="63">
        <v>3917</v>
      </c>
      <c r="L68" s="64" t="s">
        <v>285</v>
      </c>
    </row>
    <row r="69" spans="1:12" ht="47.25">
      <c r="A69" s="48" t="s">
        <v>378</v>
      </c>
      <c r="B69" s="20" t="s">
        <v>108</v>
      </c>
      <c r="C69" s="53">
        <v>244403</v>
      </c>
      <c r="D69" s="21"/>
      <c r="E69" s="21"/>
      <c r="F69" s="50">
        <v>1</v>
      </c>
      <c r="G69" s="53">
        <v>244403</v>
      </c>
      <c r="H69" s="21"/>
      <c r="I69" s="51" t="s">
        <v>248</v>
      </c>
      <c r="J69" s="66"/>
      <c r="K69" s="63">
        <v>3917</v>
      </c>
      <c r="L69" s="64" t="s">
        <v>286</v>
      </c>
    </row>
    <row r="70" spans="1:12" ht="48.75" customHeight="1">
      <c r="A70" s="48" t="s">
        <v>358</v>
      </c>
      <c r="B70" s="15" t="s">
        <v>299</v>
      </c>
      <c r="C70" s="52">
        <v>10332350.18</v>
      </c>
      <c r="D70" s="7"/>
      <c r="E70" s="7"/>
      <c r="F70" s="54">
        <v>0.8</v>
      </c>
      <c r="G70" s="53">
        <f>3099705.05+2066470.04+3099705.05</f>
        <v>8265880.1399999997</v>
      </c>
      <c r="H70" s="7"/>
      <c r="I70" s="51" t="s">
        <v>210</v>
      </c>
      <c r="K70" s="46">
        <v>6911</v>
      </c>
      <c r="L70" s="47" t="s">
        <v>209</v>
      </c>
    </row>
    <row r="71" spans="1:12" ht="49.5" customHeight="1">
      <c r="A71" s="48" t="s">
        <v>313</v>
      </c>
      <c r="B71" s="20" t="s">
        <v>48</v>
      </c>
      <c r="C71" s="53">
        <v>463843.23</v>
      </c>
      <c r="D71" s="21"/>
      <c r="E71" s="21"/>
      <c r="F71" s="50">
        <v>1</v>
      </c>
      <c r="G71" s="53">
        <v>463843.23</v>
      </c>
      <c r="H71" s="21"/>
      <c r="I71" s="51" t="s">
        <v>221</v>
      </c>
      <c r="J71" s="66"/>
      <c r="K71" s="63">
        <v>8911</v>
      </c>
      <c r="L71" s="64" t="s">
        <v>246</v>
      </c>
    </row>
    <row r="72" spans="1:12" ht="39" customHeight="1">
      <c r="A72" s="48" t="s">
        <v>314</v>
      </c>
      <c r="B72" s="20" t="s">
        <v>48</v>
      </c>
      <c r="C72" s="57">
        <v>1623112</v>
      </c>
      <c r="D72" s="21"/>
      <c r="E72" s="21"/>
      <c r="F72" s="58">
        <v>0.5</v>
      </c>
      <c r="G72" s="53">
        <v>807586.72</v>
      </c>
      <c r="H72" s="21"/>
      <c r="I72" s="51" t="s">
        <v>248</v>
      </c>
      <c r="J72" s="66"/>
      <c r="K72" s="63">
        <v>8911</v>
      </c>
      <c r="L72" s="64" t="s">
        <v>247</v>
      </c>
    </row>
    <row r="73" spans="1:12" ht="63">
      <c r="A73" s="48" t="s">
        <v>315</v>
      </c>
      <c r="B73" s="20" t="s">
        <v>18</v>
      </c>
      <c r="C73" s="57">
        <v>186000</v>
      </c>
      <c r="D73" s="21"/>
      <c r="E73" s="21"/>
      <c r="F73" s="60"/>
      <c r="G73" s="65" t="s">
        <v>251</v>
      </c>
      <c r="H73" s="21"/>
      <c r="I73" s="51" t="s">
        <v>252</v>
      </c>
      <c r="J73" s="66"/>
      <c r="K73" s="67" t="s">
        <v>249</v>
      </c>
      <c r="L73" s="64" t="s">
        <v>250</v>
      </c>
    </row>
    <row r="74" spans="1:12" ht="31.5">
      <c r="A74" s="48" t="s">
        <v>254</v>
      </c>
      <c r="B74" s="20"/>
      <c r="C74" s="52">
        <v>1276500</v>
      </c>
      <c r="D74" s="21"/>
      <c r="E74" s="21"/>
      <c r="F74" s="60"/>
      <c r="G74" s="65"/>
      <c r="H74" s="21"/>
      <c r="I74" s="51" t="s">
        <v>252</v>
      </c>
      <c r="J74" s="66"/>
      <c r="K74" s="67" t="s">
        <v>249</v>
      </c>
      <c r="L74" s="64" t="s">
        <v>253</v>
      </c>
    </row>
    <row r="75" spans="1:12" ht="47.25">
      <c r="A75" s="48" t="s">
        <v>255</v>
      </c>
      <c r="B75" s="20"/>
      <c r="C75" s="52">
        <v>150000</v>
      </c>
      <c r="D75" s="21"/>
      <c r="E75" s="21"/>
      <c r="F75" s="50">
        <v>1</v>
      </c>
      <c r="G75" s="52">
        <v>150000</v>
      </c>
      <c r="H75" s="21"/>
      <c r="I75" s="51" t="s">
        <v>245</v>
      </c>
      <c r="J75" s="66"/>
      <c r="K75" s="63">
        <v>8915</v>
      </c>
      <c r="L75" s="61"/>
    </row>
    <row r="76" spans="1:12" ht="47.25">
      <c r="A76" s="48" t="s">
        <v>256</v>
      </c>
      <c r="B76" s="20"/>
      <c r="C76" s="52">
        <v>150000</v>
      </c>
      <c r="D76" s="21"/>
      <c r="E76" s="21"/>
      <c r="F76" s="50">
        <v>1</v>
      </c>
      <c r="G76" s="52">
        <v>150000</v>
      </c>
      <c r="H76" s="21"/>
      <c r="I76" s="51" t="s">
        <v>245</v>
      </c>
      <c r="J76" s="66"/>
      <c r="K76" s="63">
        <v>8915</v>
      </c>
      <c r="L76" s="61"/>
    </row>
    <row r="77" spans="1:12" ht="63">
      <c r="A77" s="48" t="s">
        <v>257</v>
      </c>
      <c r="B77" s="20"/>
      <c r="C77" s="52">
        <v>150000</v>
      </c>
      <c r="D77" s="21"/>
      <c r="E77" s="21"/>
      <c r="F77" s="50">
        <v>1</v>
      </c>
      <c r="G77" s="52">
        <v>150000</v>
      </c>
      <c r="H77" s="21"/>
      <c r="I77" s="51" t="s">
        <v>245</v>
      </c>
      <c r="J77" s="66"/>
      <c r="K77" s="63">
        <v>8915</v>
      </c>
      <c r="L77" s="61"/>
    </row>
    <row r="78" spans="1:12" ht="31.5">
      <c r="A78" s="48" t="s">
        <v>258</v>
      </c>
      <c r="B78" s="20"/>
      <c r="C78" s="52">
        <v>150000</v>
      </c>
      <c r="D78" s="21"/>
      <c r="E78" s="21"/>
      <c r="F78" s="50">
        <v>1</v>
      </c>
      <c r="G78" s="52">
        <v>150000</v>
      </c>
      <c r="H78" s="21"/>
      <c r="I78" s="51" t="s">
        <v>245</v>
      </c>
      <c r="J78" s="66"/>
      <c r="K78" s="63">
        <v>8915</v>
      </c>
      <c r="L78" s="61"/>
    </row>
    <row r="79" spans="1:12" ht="47.25">
      <c r="A79" s="38" t="s">
        <v>160</v>
      </c>
      <c r="B79" s="20" t="s">
        <v>161</v>
      </c>
      <c r="C79" s="21">
        <v>96424511.239999995</v>
      </c>
      <c r="D79" s="21"/>
      <c r="E79" s="21"/>
      <c r="F79" s="22"/>
      <c r="G79" s="21">
        <v>96424511.239999995</v>
      </c>
      <c r="H79" s="21"/>
      <c r="I79" s="23" t="s">
        <v>383</v>
      </c>
    </row>
    <row r="80" spans="1:12">
      <c r="A80" s="13"/>
      <c r="B80" s="5"/>
      <c r="C80" s="36"/>
      <c r="D80" s="7"/>
      <c r="E80" s="7"/>
      <c r="F80" s="40"/>
      <c r="G80" s="36"/>
      <c r="H80" s="7"/>
      <c r="I80" s="10"/>
    </row>
    <row r="81" spans="1:12">
      <c r="A81" s="33" t="s">
        <v>163</v>
      </c>
      <c r="B81" s="5"/>
      <c r="C81" s="7"/>
      <c r="D81" s="7"/>
      <c r="E81" s="7"/>
      <c r="F81" s="8"/>
      <c r="G81" s="7"/>
      <c r="H81" s="7"/>
      <c r="I81" s="10"/>
    </row>
    <row r="82" spans="1:12" ht="78.75">
      <c r="A82" s="48" t="s">
        <v>317</v>
      </c>
      <c r="B82" s="20" t="s">
        <v>316</v>
      </c>
      <c r="C82" s="52">
        <v>299400</v>
      </c>
      <c r="D82" s="21"/>
      <c r="E82" s="21"/>
      <c r="F82" s="60"/>
      <c r="G82" s="65"/>
      <c r="H82" s="21"/>
      <c r="I82" s="51" t="s">
        <v>252</v>
      </c>
      <c r="J82" s="66"/>
      <c r="K82" s="63">
        <v>8919</v>
      </c>
      <c r="L82" s="64" t="s">
        <v>259</v>
      </c>
    </row>
    <row r="83" spans="1:12" ht="47.25">
      <c r="A83" s="48" t="s">
        <v>318</v>
      </c>
      <c r="B83" s="20" t="s">
        <v>108</v>
      </c>
      <c r="C83" s="52">
        <v>45000</v>
      </c>
      <c r="D83" s="21"/>
      <c r="E83" s="21"/>
      <c r="F83" s="60"/>
      <c r="G83" s="65"/>
      <c r="H83" s="21"/>
      <c r="I83" s="51" t="s">
        <v>252</v>
      </c>
      <c r="J83" s="66"/>
      <c r="K83" s="63">
        <v>8919</v>
      </c>
      <c r="L83" s="64" t="s">
        <v>260</v>
      </c>
    </row>
    <row r="84" spans="1:12">
      <c r="A84" s="5"/>
      <c r="B84" s="15"/>
      <c r="C84" s="7"/>
      <c r="D84" s="7"/>
      <c r="E84" s="7"/>
      <c r="F84" s="8"/>
      <c r="G84" s="7"/>
      <c r="H84" s="7"/>
      <c r="I84" s="10"/>
    </row>
  </sheetData>
  <mergeCells count="10">
    <mergeCell ref="A3:I3"/>
    <mergeCell ref="A4:I4"/>
    <mergeCell ref="A8:A9"/>
    <mergeCell ref="B8:B9"/>
    <mergeCell ref="C8:C9"/>
    <mergeCell ref="D8:D9"/>
    <mergeCell ref="E8:E9"/>
    <mergeCell ref="F8:G8"/>
    <mergeCell ref="H8:H9"/>
    <mergeCell ref="I8:I9"/>
  </mergeCells>
  <pageMargins left="0.7" right="0.7" top="0.25" bottom="0.47" header="0.2" footer="0.26"/>
  <pageSetup paperSize="5" orientation="landscape" horizontalDpi="300" verticalDpi="300" r:id="rId1"/>
  <headerFooter>
    <oddFooter>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86"/>
  <sheetViews>
    <sheetView view="pageBreakPreview" topLeftCell="A70" zoomScaleSheetLayoutView="100" workbookViewId="0">
      <selection activeCell="F83" sqref="F83"/>
    </sheetView>
  </sheetViews>
  <sheetFormatPr defaultRowHeight="15.75"/>
  <cols>
    <col min="1" max="1" width="40" style="1" customWidth="1"/>
    <col min="2" max="2" width="16" style="84" customWidth="1"/>
    <col min="3" max="3" width="19.28515625" style="1" customWidth="1"/>
    <col min="4" max="4" width="14.140625" style="1" customWidth="1"/>
    <col min="5" max="5" width="21.5703125" style="1" customWidth="1"/>
    <col min="6" max="6" width="15.5703125" style="1" customWidth="1"/>
    <col min="7" max="7" width="21.42578125" style="1" customWidth="1"/>
    <col min="8" max="8" width="18.42578125" style="1" customWidth="1"/>
    <col min="9" max="9" width="12.140625" style="1" customWidth="1"/>
    <col min="10" max="12" width="0" style="1" hidden="1" customWidth="1"/>
    <col min="13" max="16384" width="9.140625" style="1"/>
  </cols>
  <sheetData>
    <row r="1" spans="1:12">
      <c r="A1" s="1" t="s">
        <v>0</v>
      </c>
    </row>
    <row r="3" spans="1:12">
      <c r="A3" s="115" t="s">
        <v>1</v>
      </c>
      <c r="B3" s="115"/>
      <c r="C3" s="115"/>
      <c r="D3" s="115"/>
      <c r="E3" s="115"/>
      <c r="F3" s="115"/>
      <c r="G3" s="115"/>
      <c r="H3" s="115"/>
      <c r="I3" s="115"/>
    </row>
    <row r="4" spans="1:12">
      <c r="A4" s="115" t="s">
        <v>384</v>
      </c>
      <c r="B4" s="115"/>
      <c r="C4" s="115"/>
      <c r="D4" s="115"/>
      <c r="E4" s="115"/>
      <c r="F4" s="115"/>
      <c r="G4" s="115"/>
      <c r="H4" s="115"/>
      <c r="I4" s="115"/>
    </row>
    <row r="6" spans="1:12">
      <c r="A6" s="1" t="s">
        <v>3</v>
      </c>
    </row>
    <row r="8" spans="1:12">
      <c r="A8" s="107" t="s">
        <v>4</v>
      </c>
      <c r="B8" s="107" t="s">
        <v>5</v>
      </c>
      <c r="C8" s="107" t="s">
        <v>6</v>
      </c>
      <c r="D8" s="107" t="s">
        <v>7</v>
      </c>
      <c r="E8" s="105" t="s">
        <v>8</v>
      </c>
      <c r="F8" s="110" t="s">
        <v>11</v>
      </c>
      <c r="G8" s="111"/>
      <c r="H8" s="105" t="s">
        <v>12</v>
      </c>
      <c r="I8" s="107" t="s">
        <v>13</v>
      </c>
    </row>
    <row r="9" spans="1:12" ht="31.5">
      <c r="A9" s="108"/>
      <c r="B9" s="108"/>
      <c r="C9" s="108"/>
      <c r="D9" s="108"/>
      <c r="E9" s="106"/>
      <c r="F9" s="2" t="s">
        <v>9</v>
      </c>
      <c r="G9" s="2" t="s">
        <v>10</v>
      </c>
      <c r="H9" s="106"/>
      <c r="I9" s="108"/>
    </row>
    <row r="10" spans="1:12">
      <c r="A10" s="86" t="s">
        <v>14</v>
      </c>
      <c r="B10" s="100"/>
      <c r="C10" s="87"/>
      <c r="D10" s="87"/>
      <c r="E10" s="87"/>
      <c r="F10" s="87"/>
      <c r="G10" s="87"/>
      <c r="H10" s="87"/>
      <c r="I10" s="88"/>
    </row>
    <row r="11" spans="1:12" ht="32.25" customHeight="1">
      <c r="A11" s="72" t="s">
        <v>395</v>
      </c>
      <c r="B11" s="5" t="s">
        <v>396</v>
      </c>
      <c r="C11" s="85">
        <v>459548</v>
      </c>
      <c r="D11" s="7"/>
      <c r="E11" s="7"/>
      <c r="F11" s="58"/>
      <c r="G11" s="53"/>
      <c r="H11" s="7"/>
      <c r="I11" s="73" t="s">
        <v>252</v>
      </c>
      <c r="J11" s="89"/>
      <c r="K11" s="83" t="s">
        <v>394</v>
      </c>
      <c r="L11" s="82">
        <v>6911</v>
      </c>
    </row>
    <row r="12" spans="1:12" ht="22.5" customHeight="1">
      <c r="A12" s="72" t="s">
        <v>399</v>
      </c>
      <c r="B12" s="5" t="s">
        <v>400</v>
      </c>
      <c r="C12" s="74">
        <v>1322823.96</v>
      </c>
      <c r="D12" s="97">
        <v>41973</v>
      </c>
      <c r="E12" s="97">
        <v>42012</v>
      </c>
      <c r="F12" s="90">
        <v>1</v>
      </c>
      <c r="G12" s="74">
        <v>1322823.96</v>
      </c>
      <c r="H12" s="7"/>
      <c r="I12" s="73" t="s">
        <v>398</v>
      </c>
      <c r="J12" s="89"/>
      <c r="K12" s="83" t="s">
        <v>397</v>
      </c>
      <c r="L12" s="64"/>
    </row>
    <row r="13" spans="1:12" ht="63" customHeight="1">
      <c r="A13" s="72" t="s">
        <v>405</v>
      </c>
      <c r="B13" s="5" t="s">
        <v>404</v>
      </c>
      <c r="C13" s="74">
        <v>1157760</v>
      </c>
      <c r="D13" s="97">
        <v>41973</v>
      </c>
      <c r="E13" s="97">
        <v>41988</v>
      </c>
      <c r="F13" s="90">
        <v>1</v>
      </c>
      <c r="G13" s="74">
        <v>1157760</v>
      </c>
      <c r="H13" s="7"/>
      <c r="I13" s="73" t="s">
        <v>398</v>
      </c>
      <c r="J13" s="89"/>
      <c r="K13" s="83" t="s">
        <v>403</v>
      </c>
      <c r="L13" s="82">
        <v>6911</v>
      </c>
    </row>
    <row r="14" spans="1:12" ht="57.75" customHeight="1">
      <c r="A14" s="76" t="s">
        <v>409</v>
      </c>
      <c r="B14" s="81" t="s">
        <v>410</v>
      </c>
      <c r="C14" s="85">
        <v>1704371</v>
      </c>
      <c r="D14" s="97">
        <v>41971</v>
      </c>
      <c r="E14" s="97">
        <v>42019</v>
      </c>
      <c r="F14" s="80">
        <v>1</v>
      </c>
      <c r="G14" s="77">
        <v>934464.84</v>
      </c>
      <c r="H14" s="7"/>
      <c r="I14" s="75" t="s">
        <v>391</v>
      </c>
      <c r="J14" s="89"/>
      <c r="K14" s="78" t="s">
        <v>408</v>
      </c>
      <c r="L14" s="81">
        <v>6911</v>
      </c>
    </row>
    <row r="15" spans="1:12" ht="49.5" customHeight="1">
      <c r="A15" s="76" t="s">
        <v>412</v>
      </c>
      <c r="B15" s="81" t="s">
        <v>411</v>
      </c>
      <c r="C15" s="77">
        <v>657726.14</v>
      </c>
      <c r="D15" s="97">
        <v>41973</v>
      </c>
      <c r="E15" s="97">
        <v>42002</v>
      </c>
      <c r="F15" s="80">
        <v>1</v>
      </c>
      <c r="G15" s="77">
        <v>657726.14</v>
      </c>
      <c r="H15" s="7"/>
      <c r="I15" s="73" t="s">
        <v>398</v>
      </c>
      <c r="J15" s="89"/>
      <c r="K15" s="78" t="s">
        <v>540</v>
      </c>
      <c r="L15" s="81">
        <v>6911</v>
      </c>
    </row>
    <row r="16" spans="1:12" ht="49.5" customHeight="1">
      <c r="A16" s="76" t="s">
        <v>414</v>
      </c>
      <c r="B16" s="5" t="s">
        <v>415</v>
      </c>
      <c r="C16" s="85">
        <v>538210</v>
      </c>
      <c r="D16" s="97">
        <v>41999</v>
      </c>
      <c r="E16" s="97">
        <v>42020</v>
      </c>
      <c r="F16" s="58">
        <v>1</v>
      </c>
      <c r="G16" s="85">
        <v>538210</v>
      </c>
      <c r="H16" s="7"/>
      <c r="I16" s="75" t="s">
        <v>252</v>
      </c>
      <c r="J16" s="63"/>
      <c r="K16" s="78" t="s">
        <v>413</v>
      </c>
      <c r="L16" s="81">
        <v>6911</v>
      </c>
    </row>
    <row r="17" spans="1:12" ht="46.5" customHeight="1">
      <c r="A17" s="76" t="s">
        <v>417</v>
      </c>
      <c r="B17" s="5" t="s">
        <v>108</v>
      </c>
      <c r="C17" s="85">
        <v>2624121</v>
      </c>
      <c r="D17" s="97">
        <v>41786</v>
      </c>
      <c r="E17" s="97">
        <v>41837</v>
      </c>
      <c r="F17" s="58" t="s">
        <v>541</v>
      </c>
      <c r="G17" s="53"/>
      <c r="H17" s="7"/>
      <c r="I17" s="75" t="s">
        <v>252</v>
      </c>
      <c r="J17" s="63"/>
      <c r="K17" s="78" t="s">
        <v>416</v>
      </c>
      <c r="L17" s="81">
        <v>6911</v>
      </c>
    </row>
    <row r="18" spans="1:12" ht="31.5">
      <c r="A18" s="76" t="s">
        <v>419</v>
      </c>
      <c r="B18" s="5" t="s">
        <v>53</v>
      </c>
      <c r="C18" s="85">
        <v>4900000</v>
      </c>
      <c r="D18" s="97">
        <v>41786</v>
      </c>
      <c r="E18" s="97">
        <v>41837</v>
      </c>
      <c r="F18" s="58" t="s">
        <v>541</v>
      </c>
      <c r="G18" s="53"/>
      <c r="H18" s="7"/>
      <c r="I18" s="75" t="s">
        <v>252</v>
      </c>
      <c r="J18" s="63"/>
      <c r="K18" s="78" t="s">
        <v>418</v>
      </c>
      <c r="L18" s="81">
        <v>6911</v>
      </c>
    </row>
    <row r="19" spans="1:12" ht="42.75" customHeight="1">
      <c r="A19" s="76" t="s">
        <v>422</v>
      </c>
      <c r="B19" s="5" t="s">
        <v>421</v>
      </c>
      <c r="C19" s="85">
        <v>438152.47</v>
      </c>
      <c r="D19" s="97">
        <v>41572</v>
      </c>
      <c r="E19" s="97">
        <v>41795</v>
      </c>
      <c r="F19" s="58">
        <v>1</v>
      </c>
      <c r="G19" s="57"/>
      <c r="H19" s="7"/>
      <c r="I19" s="73" t="s">
        <v>398</v>
      </c>
      <c r="J19" s="63"/>
      <c r="K19" s="78" t="s">
        <v>420</v>
      </c>
      <c r="L19" s="81">
        <v>6911</v>
      </c>
    </row>
    <row r="20" spans="1:12" ht="45" customHeight="1">
      <c r="A20" s="76" t="s">
        <v>425</v>
      </c>
      <c r="B20" s="5" t="s">
        <v>424</v>
      </c>
      <c r="C20" s="79">
        <v>2225618.21</v>
      </c>
      <c r="D20" s="97">
        <v>41176</v>
      </c>
      <c r="E20" s="97">
        <v>41464</v>
      </c>
      <c r="F20" s="80">
        <v>1</v>
      </c>
      <c r="G20" s="57"/>
      <c r="H20" s="7"/>
      <c r="I20" s="73" t="s">
        <v>398</v>
      </c>
      <c r="J20" s="63"/>
      <c r="K20" s="78" t="s">
        <v>423</v>
      </c>
      <c r="L20" s="81">
        <v>6911</v>
      </c>
    </row>
    <row r="21" spans="1:12" ht="62.25" customHeight="1">
      <c r="A21" s="76" t="s">
        <v>428</v>
      </c>
      <c r="B21" s="5" t="s">
        <v>427</v>
      </c>
      <c r="C21" s="85">
        <v>560411.4</v>
      </c>
      <c r="D21" s="97">
        <v>40900</v>
      </c>
      <c r="E21" s="97">
        <v>41145</v>
      </c>
      <c r="F21" s="80">
        <v>1</v>
      </c>
      <c r="G21" s="85">
        <v>560411.4</v>
      </c>
      <c r="H21" s="7"/>
      <c r="I21" s="73" t="s">
        <v>398</v>
      </c>
      <c r="J21" s="63"/>
      <c r="K21" s="78" t="s">
        <v>426</v>
      </c>
      <c r="L21" s="81">
        <v>6911</v>
      </c>
    </row>
    <row r="22" spans="1:12" ht="57">
      <c r="A22" s="76" t="s">
        <v>430</v>
      </c>
      <c r="B22" s="5" t="s">
        <v>127</v>
      </c>
      <c r="C22" s="85">
        <v>262742.39</v>
      </c>
      <c r="D22" s="97">
        <v>41729</v>
      </c>
      <c r="E22" s="97">
        <v>41775</v>
      </c>
      <c r="F22" s="80">
        <v>1</v>
      </c>
      <c r="G22" s="85">
        <v>262742.39</v>
      </c>
      <c r="H22" s="7"/>
      <c r="I22" s="73" t="s">
        <v>398</v>
      </c>
      <c r="J22" s="63"/>
      <c r="K22" s="78" t="s">
        <v>429</v>
      </c>
      <c r="L22" s="81">
        <v>6911</v>
      </c>
    </row>
    <row r="23" spans="1:12" ht="37.5" customHeight="1">
      <c r="A23" s="76" t="s">
        <v>459</v>
      </c>
      <c r="B23" s="5" t="s">
        <v>108</v>
      </c>
      <c r="C23" s="79">
        <v>342300</v>
      </c>
      <c r="D23" s="97">
        <v>41863</v>
      </c>
      <c r="E23" s="97">
        <v>41863</v>
      </c>
      <c r="F23" s="58">
        <v>1</v>
      </c>
      <c r="G23" s="57"/>
      <c r="H23" s="7"/>
      <c r="I23" s="75" t="s">
        <v>252</v>
      </c>
      <c r="J23" s="63"/>
      <c r="K23" s="63"/>
      <c r="L23" s="64"/>
    </row>
    <row r="24" spans="1:12" ht="46.5" customHeight="1">
      <c r="A24" s="76" t="s">
        <v>480</v>
      </c>
      <c r="B24" s="5"/>
      <c r="C24" s="77">
        <v>281206.27</v>
      </c>
      <c r="D24" s="7"/>
      <c r="E24" s="7"/>
      <c r="F24" s="80">
        <v>1</v>
      </c>
      <c r="G24" s="77">
        <v>281206.27</v>
      </c>
      <c r="H24" s="7"/>
      <c r="I24" s="75" t="s">
        <v>479</v>
      </c>
      <c r="J24" s="63"/>
      <c r="K24" s="81">
        <v>3917</v>
      </c>
      <c r="L24" s="78" t="s">
        <v>478</v>
      </c>
    </row>
    <row r="25" spans="1:12" ht="61.5" customHeight="1">
      <c r="A25" s="76" t="s">
        <v>484</v>
      </c>
      <c r="B25" s="5" t="s">
        <v>483</v>
      </c>
      <c r="C25" s="77">
        <v>362329.8</v>
      </c>
      <c r="D25" s="97">
        <v>41703</v>
      </c>
      <c r="E25" s="97">
        <v>41739</v>
      </c>
      <c r="F25" s="80">
        <v>1</v>
      </c>
      <c r="G25" s="77">
        <v>362329.8</v>
      </c>
      <c r="H25" s="7"/>
      <c r="I25" s="75" t="s">
        <v>482</v>
      </c>
      <c r="J25" s="63"/>
      <c r="K25" s="81">
        <v>3917</v>
      </c>
      <c r="L25" s="78" t="s">
        <v>481</v>
      </c>
    </row>
    <row r="26" spans="1:12" ht="57">
      <c r="A26" s="76" t="s">
        <v>487</v>
      </c>
      <c r="B26" s="5" t="s">
        <v>486</v>
      </c>
      <c r="C26" s="77">
        <v>384373.2</v>
      </c>
      <c r="D26" s="97">
        <v>41329</v>
      </c>
      <c r="E26" s="97">
        <v>41753</v>
      </c>
      <c r="F26" s="80">
        <v>1</v>
      </c>
      <c r="G26" s="77">
        <v>384373.2</v>
      </c>
      <c r="H26" s="7"/>
      <c r="I26" s="75" t="s">
        <v>482</v>
      </c>
      <c r="J26" s="63"/>
      <c r="K26" s="81">
        <v>3917</v>
      </c>
      <c r="L26" s="78" t="s">
        <v>485</v>
      </c>
    </row>
    <row r="27" spans="1:12" ht="51" customHeight="1">
      <c r="A27" s="76" t="s">
        <v>490</v>
      </c>
      <c r="B27" s="5" t="s">
        <v>342</v>
      </c>
      <c r="C27" s="77">
        <v>413730.12</v>
      </c>
      <c r="D27" s="97">
        <v>41750</v>
      </c>
      <c r="E27" s="97">
        <v>41804</v>
      </c>
      <c r="F27" s="80">
        <v>1</v>
      </c>
      <c r="G27" s="53"/>
      <c r="H27" s="7"/>
      <c r="I27" s="75" t="s">
        <v>489</v>
      </c>
      <c r="J27" s="63"/>
      <c r="K27" s="81">
        <v>3917</v>
      </c>
      <c r="L27" s="78" t="s">
        <v>488</v>
      </c>
    </row>
    <row r="28" spans="1:12" ht="63" customHeight="1">
      <c r="A28" s="76" t="s">
        <v>492</v>
      </c>
      <c r="B28" s="5" t="s">
        <v>493</v>
      </c>
      <c r="C28" s="77">
        <v>78415</v>
      </c>
      <c r="D28" s="7"/>
      <c r="E28" s="7"/>
      <c r="F28" s="80">
        <v>1</v>
      </c>
      <c r="G28" s="77">
        <v>78415</v>
      </c>
      <c r="H28" s="7"/>
      <c r="I28" s="75" t="s">
        <v>489</v>
      </c>
      <c r="J28" s="63"/>
      <c r="K28" s="81">
        <v>3917</v>
      </c>
      <c r="L28" s="78" t="s">
        <v>491</v>
      </c>
    </row>
    <row r="29" spans="1:12" ht="75.75" customHeight="1">
      <c r="A29" s="76" t="s">
        <v>495</v>
      </c>
      <c r="B29" s="5" t="s">
        <v>108</v>
      </c>
      <c r="C29" s="77">
        <v>46500</v>
      </c>
      <c r="D29" s="7"/>
      <c r="E29" s="7"/>
      <c r="F29" s="80">
        <v>1</v>
      </c>
      <c r="G29" s="77">
        <v>46500</v>
      </c>
      <c r="H29" s="7"/>
      <c r="I29" s="75" t="s">
        <v>479</v>
      </c>
      <c r="J29" s="63"/>
      <c r="K29" s="81">
        <v>3917</v>
      </c>
      <c r="L29" s="78" t="s">
        <v>494</v>
      </c>
    </row>
    <row r="30" spans="1:12" ht="48" customHeight="1">
      <c r="A30" s="76" t="s">
        <v>497</v>
      </c>
      <c r="B30" s="5"/>
      <c r="C30" s="77">
        <v>156693</v>
      </c>
      <c r="D30" s="97">
        <v>41904</v>
      </c>
      <c r="E30" s="97">
        <v>41975</v>
      </c>
      <c r="F30" s="80">
        <v>1</v>
      </c>
      <c r="G30" s="77">
        <v>156693</v>
      </c>
      <c r="H30" s="7"/>
      <c r="I30" s="75" t="s">
        <v>489</v>
      </c>
      <c r="J30" s="63"/>
      <c r="K30" s="81">
        <v>3917</v>
      </c>
      <c r="L30" s="78" t="s">
        <v>496</v>
      </c>
    </row>
    <row r="31" spans="1:12" ht="31.5">
      <c r="A31" s="76" t="s">
        <v>350</v>
      </c>
      <c r="B31" s="5" t="s">
        <v>108</v>
      </c>
      <c r="C31" s="77">
        <v>258781.12</v>
      </c>
      <c r="D31" s="97">
        <v>41889</v>
      </c>
      <c r="E31" s="97">
        <v>41922</v>
      </c>
      <c r="F31" s="80">
        <v>1</v>
      </c>
      <c r="G31" s="77">
        <v>258781.12</v>
      </c>
      <c r="H31" s="7"/>
      <c r="I31" s="75" t="s">
        <v>482</v>
      </c>
      <c r="J31" s="63"/>
      <c r="K31" s="81">
        <v>3917</v>
      </c>
      <c r="L31" s="78" t="s">
        <v>498</v>
      </c>
    </row>
    <row r="32" spans="1:12" ht="48" customHeight="1">
      <c r="A32" s="76" t="s">
        <v>377</v>
      </c>
      <c r="B32" s="5" t="s">
        <v>108</v>
      </c>
      <c r="C32" s="77">
        <v>245590.14</v>
      </c>
      <c r="D32" s="97">
        <v>41854</v>
      </c>
      <c r="E32" s="97">
        <v>41922</v>
      </c>
      <c r="F32" s="80">
        <v>1</v>
      </c>
      <c r="G32" s="53"/>
      <c r="H32" s="7"/>
      <c r="I32" s="75" t="s">
        <v>482</v>
      </c>
      <c r="J32" s="63"/>
      <c r="K32" s="81">
        <v>3917</v>
      </c>
      <c r="L32" s="78" t="s">
        <v>293</v>
      </c>
    </row>
    <row r="33" spans="1:12" ht="57">
      <c r="A33" s="76" t="s">
        <v>351</v>
      </c>
      <c r="B33" s="5" t="s">
        <v>108</v>
      </c>
      <c r="C33" s="77">
        <v>322644.5</v>
      </c>
      <c r="D33" s="97">
        <v>41854</v>
      </c>
      <c r="E33" s="97">
        <v>41922</v>
      </c>
      <c r="F33" s="80">
        <v>1</v>
      </c>
      <c r="G33" s="53"/>
      <c r="H33" s="7"/>
      <c r="I33" s="75" t="s">
        <v>482</v>
      </c>
      <c r="J33" s="63"/>
      <c r="K33" s="81">
        <v>3917</v>
      </c>
      <c r="L33" s="78" t="s">
        <v>295</v>
      </c>
    </row>
    <row r="34" spans="1:12" ht="73.5" customHeight="1">
      <c r="A34" s="76" t="s">
        <v>502</v>
      </c>
      <c r="B34" s="5" t="s">
        <v>503</v>
      </c>
      <c r="C34" s="77">
        <v>721255.93</v>
      </c>
      <c r="D34" s="97">
        <v>41939</v>
      </c>
      <c r="E34" s="97">
        <v>41970</v>
      </c>
      <c r="F34" s="80">
        <v>1</v>
      </c>
      <c r="G34" s="77">
        <v>721255.93</v>
      </c>
      <c r="H34" s="7"/>
      <c r="I34" s="75" t="s">
        <v>479</v>
      </c>
      <c r="J34" s="63"/>
      <c r="K34" s="81">
        <v>3917</v>
      </c>
      <c r="L34" s="78" t="s">
        <v>501</v>
      </c>
    </row>
    <row r="35" spans="1:12" ht="46.5" customHeight="1">
      <c r="A35" s="76" t="s">
        <v>504</v>
      </c>
      <c r="B35" s="5" t="s">
        <v>427</v>
      </c>
      <c r="C35" s="77">
        <v>312807.36</v>
      </c>
      <c r="D35" s="97">
        <v>41879</v>
      </c>
      <c r="E35" s="97">
        <v>41899</v>
      </c>
      <c r="F35" s="80">
        <v>1</v>
      </c>
      <c r="G35" s="77">
        <v>312807.36</v>
      </c>
      <c r="H35" s="7"/>
      <c r="I35" s="75" t="s">
        <v>482</v>
      </c>
      <c r="J35" s="63"/>
      <c r="K35" s="81">
        <v>3917</v>
      </c>
      <c r="L35" s="78" t="s">
        <v>297</v>
      </c>
    </row>
    <row r="36" spans="1:12" ht="52.5" customHeight="1">
      <c r="A36" s="76" t="s">
        <v>506</v>
      </c>
      <c r="B36" s="5" t="s">
        <v>505</v>
      </c>
      <c r="C36" s="77">
        <v>363206.13</v>
      </c>
      <c r="D36" s="97">
        <v>41750</v>
      </c>
      <c r="E36" s="97">
        <v>41804</v>
      </c>
      <c r="F36" s="80">
        <v>1</v>
      </c>
      <c r="G36" s="77">
        <v>363206.13</v>
      </c>
      <c r="H36" s="7"/>
      <c r="I36" s="75" t="s">
        <v>482</v>
      </c>
      <c r="J36" s="63"/>
      <c r="K36" s="81">
        <v>3917</v>
      </c>
      <c r="L36" s="78" t="s">
        <v>298</v>
      </c>
    </row>
    <row r="37" spans="1:12" ht="49.5" customHeight="1">
      <c r="A37" s="76" t="s">
        <v>509</v>
      </c>
      <c r="B37" s="5" t="s">
        <v>508</v>
      </c>
      <c r="C37" s="74">
        <v>37880</v>
      </c>
      <c r="D37" s="112" t="s">
        <v>542</v>
      </c>
      <c r="E37" s="113"/>
      <c r="F37" s="58"/>
      <c r="G37" s="74"/>
      <c r="H37" s="7"/>
      <c r="I37" s="75" t="s">
        <v>252</v>
      </c>
      <c r="J37" s="63"/>
      <c r="K37" s="81">
        <v>3917</v>
      </c>
      <c r="L37" s="78" t="s">
        <v>507</v>
      </c>
    </row>
    <row r="38" spans="1:12" ht="31.5">
      <c r="A38" s="72" t="s">
        <v>514</v>
      </c>
      <c r="B38" s="5" t="s">
        <v>511</v>
      </c>
      <c r="C38" s="74">
        <v>982486</v>
      </c>
      <c r="D38" s="7"/>
      <c r="E38" s="7"/>
      <c r="F38" s="58"/>
      <c r="G38" s="57"/>
      <c r="H38" s="7"/>
      <c r="I38" s="73" t="s">
        <v>252</v>
      </c>
      <c r="J38" s="63"/>
      <c r="K38" s="82">
        <v>3917</v>
      </c>
      <c r="L38" s="83" t="s">
        <v>510</v>
      </c>
    </row>
    <row r="39" spans="1:12" ht="48.75" customHeight="1">
      <c r="A39" s="76" t="s">
        <v>514</v>
      </c>
      <c r="B39" s="5" t="s">
        <v>513</v>
      </c>
      <c r="C39" s="74">
        <v>1219416</v>
      </c>
      <c r="D39" s="7"/>
      <c r="E39" s="7"/>
      <c r="F39" s="58"/>
      <c r="G39" s="57"/>
      <c r="H39" s="7"/>
      <c r="I39" s="73" t="s">
        <v>252</v>
      </c>
      <c r="J39" s="63"/>
      <c r="K39" s="81">
        <v>3917</v>
      </c>
      <c r="L39" s="78" t="s">
        <v>512</v>
      </c>
    </row>
    <row r="40" spans="1:12" ht="47.25">
      <c r="A40" s="76" t="s">
        <v>515</v>
      </c>
      <c r="B40" s="5" t="s">
        <v>516</v>
      </c>
      <c r="C40" s="74">
        <v>330025</v>
      </c>
      <c r="D40" s="97">
        <v>41855</v>
      </c>
      <c r="E40" s="97">
        <v>41906</v>
      </c>
      <c r="F40" s="58"/>
      <c r="G40" s="74">
        <v>330025</v>
      </c>
      <c r="H40" s="7"/>
      <c r="I40" s="75" t="s">
        <v>252</v>
      </c>
      <c r="J40" s="63"/>
      <c r="K40" s="63"/>
      <c r="L40" s="64"/>
    </row>
    <row r="41" spans="1:12" ht="42.75">
      <c r="A41" s="76" t="s">
        <v>518</v>
      </c>
      <c r="B41" s="5" t="s">
        <v>415</v>
      </c>
      <c r="C41" s="74">
        <v>323994</v>
      </c>
      <c r="D41" s="112" t="s">
        <v>542</v>
      </c>
      <c r="E41" s="113"/>
      <c r="F41" s="58"/>
      <c r="G41" s="57"/>
      <c r="H41" s="7"/>
      <c r="I41" s="75" t="s">
        <v>252</v>
      </c>
      <c r="J41" s="63"/>
      <c r="K41" s="81">
        <v>3917</v>
      </c>
      <c r="L41" s="78" t="s">
        <v>517</v>
      </c>
    </row>
    <row r="42" spans="1:12" ht="47.25">
      <c r="A42" s="76" t="s">
        <v>521</v>
      </c>
      <c r="B42" s="5" t="s">
        <v>520</v>
      </c>
      <c r="C42" s="74">
        <v>905940</v>
      </c>
      <c r="D42" s="112" t="s">
        <v>543</v>
      </c>
      <c r="E42" s="113"/>
      <c r="F42" s="58"/>
      <c r="G42" s="57"/>
      <c r="H42" s="7"/>
      <c r="I42" s="75" t="s">
        <v>252</v>
      </c>
      <c r="J42" s="63"/>
      <c r="K42" s="81">
        <v>3917</v>
      </c>
      <c r="L42" s="78" t="s">
        <v>519</v>
      </c>
    </row>
    <row r="43" spans="1:12" ht="28.5">
      <c r="A43" s="76" t="s">
        <v>523</v>
      </c>
      <c r="B43" s="5"/>
      <c r="C43" s="74">
        <v>664910</v>
      </c>
      <c r="D43" s="98">
        <v>41522</v>
      </c>
      <c r="E43" s="98">
        <v>41576</v>
      </c>
      <c r="F43" s="58"/>
      <c r="G43" s="53"/>
      <c r="H43" s="7"/>
      <c r="I43" s="75" t="s">
        <v>252</v>
      </c>
      <c r="J43" s="63"/>
      <c r="K43" s="81">
        <v>3917</v>
      </c>
      <c r="L43" s="78" t="s">
        <v>522</v>
      </c>
    </row>
    <row r="44" spans="1:12" ht="57">
      <c r="A44" s="76" t="s">
        <v>527</v>
      </c>
      <c r="B44" s="5" t="s">
        <v>541</v>
      </c>
      <c r="C44" s="79">
        <v>350000</v>
      </c>
      <c r="D44" s="99" t="s">
        <v>544</v>
      </c>
      <c r="E44" s="98">
        <v>41867</v>
      </c>
      <c r="F44" s="58">
        <v>1</v>
      </c>
      <c r="G44" s="53"/>
      <c r="H44" s="7"/>
      <c r="I44" s="75" t="s">
        <v>252</v>
      </c>
      <c r="J44" s="63"/>
      <c r="K44" s="81"/>
      <c r="L44" s="78"/>
    </row>
    <row r="45" spans="1:12" ht="47.25">
      <c r="A45" s="76" t="s">
        <v>538</v>
      </c>
      <c r="B45" s="5" t="s">
        <v>537</v>
      </c>
      <c r="C45" s="79">
        <v>300000</v>
      </c>
      <c r="D45" s="112" t="s">
        <v>542</v>
      </c>
      <c r="E45" s="113"/>
      <c r="F45" s="58"/>
      <c r="G45" s="53"/>
      <c r="H45" s="7"/>
      <c r="I45" s="75" t="s">
        <v>252</v>
      </c>
      <c r="J45" s="81" t="s">
        <v>261</v>
      </c>
      <c r="K45" s="81"/>
      <c r="L45" s="78"/>
    </row>
    <row r="46" spans="1:12">
      <c r="A46" s="91" t="s">
        <v>162</v>
      </c>
      <c r="B46" s="2"/>
      <c r="C46" s="7"/>
      <c r="D46" s="7"/>
      <c r="E46" s="7"/>
      <c r="F46" s="92"/>
      <c r="G46" s="7"/>
      <c r="H46" s="7"/>
      <c r="I46" s="10"/>
      <c r="J46" s="89"/>
      <c r="K46" s="89"/>
      <c r="L46" s="89"/>
    </row>
    <row r="47" spans="1:12" ht="36" customHeight="1">
      <c r="A47" s="72" t="s">
        <v>386</v>
      </c>
      <c r="B47" s="2" t="s">
        <v>385</v>
      </c>
      <c r="C47" s="49">
        <v>10332350.18</v>
      </c>
      <c r="D47" s="97">
        <v>41741</v>
      </c>
      <c r="E47" s="97">
        <v>41929</v>
      </c>
      <c r="F47" s="58">
        <v>1</v>
      </c>
      <c r="G47" s="49">
        <v>10332350.18</v>
      </c>
      <c r="H47" s="7"/>
      <c r="I47" s="51" t="s">
        <v>387</v>
      </c>
      <c r="J47" s="89"/>
      <c r="K47" s="83" t="s">
        <v>207</v>
      </c>
      <c r="L47" s="82">
        <v>6911</v>
      </c>
    </row>
    <row r="48" spans="1:12" ht="51.75" customHeight="1">
      <c r="A48" s="72" t="s">
        <v>389</v>
      </c>
      <c r="B48" s="82" t="s">
        <v>48</v>
      </c>
      <c r="C48" s="57">
        <v>3250500.9899999998</v>
      </c>
      <c r="D48" s="97">
        <v>41771</v>
      </c>
      <c r="E48" s="97">
        <v>41890</v>
      </c>
      <c r="F48" s="58">
        <v>1</v>
      </c>
      <c r="G48" s="53">
        <v>3250500.9899999998</v>
      </c>
      <c r="H48" s="7"/>
      <c r="I48" s="51" t="s">
        <v>390</v>
      </c>
      <c r="J48" s="89"/>
      <c r="K48" s="83" t="s">
        <v>388</v>
      </c>
      <c r="L48" s="64"/>
    </row>
    <row r="49" spans="1:12" ht="75" customHeight="1">
      <c r="A49" s="72" t="s">
        <v>392</v>
      </c>
      <c r="B49" s="5" t="s">
        <v>393</v>
      </c>
      <c r="C49" s="53">
        <v>7301053.4199999999</v>
      </c>
      <c r="D49" s="97">
        <v>41795</v>
      </c>
      <c r="E49" s="97">
        <v>42006</v>
      </c>
      <c r="F49" s="58">
        <v>1</v>
      </c>
      <c r="G49" s="53">
        <v>6566228.8099999996</v>
      </c>
      <c r="H49" s="7"/>
      <c r="I49" s="51" t="s">
        <v>391</v>
      </c>
      <c r="J49" s="89"/>
      <c r="K49" s="83" t="s">
        <v>219</v>
      </c>
      <c r="L49" s="64"/>
    </row>
    <row r="50" spans="1:12" ht="50.25" customHeight="1">
      <c r="A50" s="72" t="s">
        <v>402</v>
      </c>
      <c r="B50" s="5" t="s">
        <v>353</v>
      </c>
      <c r="C50" s="85">
        <v>3240597</v>
      </c>
      <c r="D50" s="97">
        <v>41973</v>
      </c>
      <c r="E50" s="97">
        <v>42064</v>
      </c>
      <c r="F50" s="90">
        <v>1</v>
      </c>
      <c r="G50" s="74">
        <v>2103755.13</v>
      </c>
      <c r="H50" s="7"/>
      <c r="I50" s="73" t="s">
        <v>391</v>
      </c>
      <c r="J50" s="89"/>
      <c r="K50" s="83" t="s">
        <v>401</v>
      </c>
      <c r="L50" s="82">
        <v>6911</v>
      </c>
    </row>
    <row r="51" spans="1:12" ht="46.5" customHeight="1">
      <c r="A51" s="72" t="s">
        <v>407</v>
      </c>
      <c r="B51" s="101" t="s">
        <v>353</v>
      </c>
      <c r="C51" s="85">
        <v>1207909</v>
      </c>
      <c r="D51" s="97">
        <v>41973</v>
      </c>
      <c r="E51" s="99" t="s">
        <v>545</v>
      </c>
      <c r="F51" s="90">
        <v>1</v>
      </c>
      <c r="G51" s="74">
        <v>962929.56</v>
      </c>
      <c r="H51" s="7"/>
      <c r="I51" s="75" t="s">
        <v>391</v>
      </c>
      <c r="J51" s="89"/>
      <c r="K51" s="83" t="s">
        <v>406</v>
      </c>
      <c r="L51" s="82">
        <v>6911</v>
      </c>
    </row>
    <row r="52" spans="1:12" ht="36.75" customHeight="1">
      <c r="A52" s="76" t="s">
        <v>433</v>
      </c>
      <c r="B52" s="5" t="s">
        <v>432</v>
      </c>
      <c r="C52" s="79">
        <f>1199516.31+1999193.86+4798065.25</f>
        <v>7996775.4199999999</v>
      </c>
      <c r="D52" s="97">
        <v>41795</v>
      </c>
      <c r="E52" s="97">
        <v>42350</v>
      </c>
      <c r="F52" s="80">
        <v>1</v>
      </c>
      <c r="G52" s="79">
        <f>1199516.31+1999193.86+4798065.25</f>
        <v>7996775.4199999999</v>
      </c>
      <c r="H52" s="7"/>
      <c r="I52" s="75" t="s">
        <v>431</v>
      </c>
      <c r="J52" s="89"/>
      <c r="K52" s="93" t="s">
        <v>43</v>
      </c>
      <c r="L52" s="78" t="s">
        <v>232</v>
      </c>
    </row>
    <row r="53" spans="1:12" ht="39" customHeight="1">
      <c r="A53" s="76" t="s">
        <v>372</v>
      </c>
      <c r="B53" s="5" t="s">
        <v>74</v>
      </c>
      <c r="C53" s="74">
        <v>11250114.59</v>
      </c>
      <c r="D53" s="97">
        <v>41964</v>
      </c>
      <c r="E53" s="97">
        <v>42042</v>
      </c>
      <c r="F53" s="80">
        <v>0.5</v>
      </c>
      <c r="G53" s="79">
        <f>1685928.42+3933832.96</f>
        <v>5619761.3799999999</v>
      </c>
      <c r="H53" s="7"/>
      <c r="I53" s="75" t="s">
        <v>434</v>
      </c>
      <c r="J53" s="89"/>
      <c r="K53" s="93" t="s">
        <v>43</v>
      </c>
      <c r="L53" s="78" t="s">
        <v>233</v>
      </c>
    </row>
    <row r="54" spans="1:12" ht="51.75" customHeight="1">
      <c r="A54" s="76" t="s">
        <v>436</v>
      </c>
      <c r="B54" s="5" t="s">
        <v>437</v>
      </c>
      <c r="C54" s="79">
        <v>172518</v>
      </c>
      <c r="D54" s="112" t="s">
        <v>546</v>
      </c>
      <c r="E54" s="113"/>
      <c r="F54" s="80">
        <v>1</v>
      </c>
      <c r="G54" s="79">
        <v>172518</v>
      </c>
      <c r="H54" s="7"/>
      <c r="I54" s="75" t="s">
        <v>294</v>
      </c>
      <c r="J54" s="89"/>
      <c r="K54" s="93" t="s">
        <v>43</v>
      </c>
      <c r="L54" s="78" t="s">
        <v>435</v>
      </c>
    </row>
    <row r="55" spans="1:12" ht="41.25" customHeight="1">
      <c r="A55" s="76" t="s">
        <v>440</v>
      </c>
      <c r="B55" s="5" t="s">
        <v>439</v>
      </c>
      <c r="C55" s="79">
        <v>1973667.5</v>
      </c>
      <c r="D55" s="97">
        <v>41977</v>
      </c>
      <c r="E55" s="97">
        <v>41979</v>
      </c>
      <c r="F55" s="80">
        <v>1</v>
      </c>
      <c r="G55" s="79">
        <v>1973667.5</v>
      </c>
      <c r="H55" s="7"/>
      <c r="I55" s="75" t="s">
        <v>431</v>
      </c>
      <c r="J55" s="89"/>
      <c r="K55" s="93" t="s">
        <v>43</v>
      </c>
      <c r="L55" s="78" t="s">
        <v>438</v>
      </c>
    </row>
    <row r="56" spans="1:12" ht="53.25" customHeight="1">
      <c r="A56" s="76" t="s">
        <v>443</v>
      </c>
      <c r="B56" s="5" t="s">
        <v>442</v>
      </c>
      <c r="C56" s="74">
        <v>362200</v>
      </c>
      <c r="D56" s="97">
        <v>41739</v>
      </c>
      <c r="E56" s="97">
        <v>41753</v>
      </c>
      <c r="F56" s="58"/>
      <c r="G56" s="57"/>
      <c r="H56" s="7"/>
      <c r="I56" s="75" t="s">
        <v>252</v>
      </c>
      <c r="J56" s="89"/>
      <c r="K56" s="93" t="s">
        <v>43</v>
      </c>
      <c r="L56" s="78" t="s">
        <v>441</v>
      </c>
    </row>
    <row r="57" spans="1:12" ht="42" customHeight="1">
      <c r="A57" s="76" t="s">
        <v>445</v>
      </c>
      <c r="B57" s="5" t="s">
        <v>446</v>
      </c>
      <c r="C57" s="74">
        <v>1334700</v>
      </c>
      <c r="D57" s="7"/>
      <c r="E57" s="7"/>
      <c r="F57" s="58"/>
      <c r="G57" s="57"/>
      <c r="H57" s="7"/>
      <c r="I57" s="75" t="s">
        <v>252</v>
      </c>
      <c r="J57" s="89"/>
      <c r="K57" s="93" t="s">
        <v>43</v>
      </c>
      <c r="L57" s="78" t="s">
        <v>444</v>
      </c>
    </row>
    <row r="58" spans="1:12" ht="49.5" customHeight="1">
      <c r="A58" s="76" t="s">
        <v>448</v>
      </c>
      <c r="B58" s="5" t="s">
        <v>447</v>
      </c>
      <c r="C58" s="74">
        <v>646900</v>
      </c>
      <c r="D58" s="97">
        <v>41866</v>
      </c>
      <c r="E58" s="97">
        <v>41866</v>
      </c>
      <c r="F58" s="58"/>
      <c r="G58" s="57"/>
      <c r="H58" s="7"/>
      <c r="I58" s="75" t="s">
        <v>252</v>
      </c>
      <c r="J58" s="89"/>
      <c r="K58" s="93" t="s">
        <v>43</v>
      </c>
      <c r="L58" s="64"/>
    </row>
    <row r="59" spans="1:12" ht="63" customHeight="1">
      <c r="A59" s="76" t="s">
        <v>451</v>
      </c>
      <c r="B59" s="5" t="s">
        <v>450</v>
      </c>
      <c r="C59" s="79">
        <v>601124.13</v>
      </c>
      <c r="D59" s="97">
        <v>41918</v>
      </c>
      <c r="E59" s="97">
        <v>41928</v>
      </c>
      <c r="F59" s="80">
        <v>1</v>
      </c>
      <c r="G59" s="79">
        <v>601124.13</v>
      </c>
      <c r="H59" s="7"/>
      <c r="I59" s="75" t="s">
        <v>431</v>
      </c>
      <c r="J59" s="89"/>
      <c r="K59" s="93" t="s">
        <v>43</v>
      </c>
      <c r="L59" s="78" t="s">
        <v>449</v>
      </c>
    </row>
    <row r="60" spans="1:12" ht="30" customHeight="1">
      <c r="A60" s="76" t="s">
        <v>453</v>
      </c>
      <c r="B60" s="5" t="s">
        <v>18</v>
      </c>
      <c r="C60" s="79">
        <v>651040</v>
      </c>
      <c r="D60" s="97">
        <v>41731</v>
      </c>
      <c r="E60" s="97">
        <v>41731</v>
      </c>
      <c r="F60" s="80">
        <v>1</v>
      </c>
      <c r="G60" s="79">
        <v>651040</v>
      </c>
      <c r="H60" s="7"/>
      <c r="I60" s="75" t="s">
        <v>431</v>
      </c>
      <c r="J60" s="89"/>
      <c r="K60" s="93" t="s">
        <v>43</v>
      </c>
      <c r="L60" s="78" t="s">
        <v>452</v>
      </c>
    </row>
    <row r="61" spans="1:12" ht="47.25" customHeight="1">
      <c r="A61" s="76" t="s">
        <v>455</v>
      </c>
      <c r="B61" s="5" t="s">
        <v>48</v>
      </c>
      <c r="C61" s="79">
        <v>1805530</v>
      </c>
      <c r="D61" s="97">
        <v>41809</v>
      </c>
      <c r="E61" s="97">
        <v>41810</v>
      </c>
      <c r="F61" s="80">
        <v>1</v>
      </c>
      <c r="G61" s="79">
        <v>1805530</v>
      </c>
      <c r="H61" s="7"/>
      <c r="I61" s="75" t="s">
        <v>431</v>
      </c>
      <c r="J61" s="89"/>
      <c r="K61" s="93" t="s">
        <v>43</v>
      </c>
      <c r="L61" s="78" t="s">
        <v>454</v>
      </c>
    </row>
    <row r="62" spans="1:12" ht="50.25" customHeight="1">
      <c r="A62" s="76" t="s">
        <v>458</v>
      </c>
      <c r="B62" s="5" t="s">
        <v>457</v>
      </c>
      <c r="C62" s="79">
        <v>1817060</v>
      </c>
      <c r="D62" s="112" t="s">
        <v>542</v>
      </c>
      <c r="E62" s="113"/>
      <c r="F62" s="80">
        <v>1</v>
      </c>
      <c r="G62" s="79">
        <v>1817060</v>
      </c>
      <c r="H62" s="7"/>
      <c r="I62" s="75" t="s">
        <v>431</v>
      </c>
      <c r="J62" s="94"/>
      <c r="K62" s="93" t="s">
        <v>43</v>
      </c>
      <c r="L62" s="78" t="s">
        <v>456</v>
      </c>
    </row>
    <row r="63" spans="1:12" ht="36.75" customHeight="1">
      <c r="A63" s="76" t="s">
        <v>461</v>
      </c>
      <c r="B63" s="5" t="s">
        <v>122</v>
      </c>
      <c r="C63" s="79">
        <v>1669600</v>
      </c>
      <c r="D63" s="97">
        <v>41843</v>
      </c>
      <c r="E63" s="97">
        <v>41846</v>
      </c>
      <c r="F63" s="58"/>
      <c r="G63" s="62"/>
      <c r="H63" s="7"/>
      <c r="I63" s="75" t="s">
        <v>252</v>
      </c>
      <c r="J63" s="94"/>
      <c r="K63" s="93" t="s">
        <v>43</v>
      </c>
      <c r="L63" s="78" t="s">
        <v>460</v>
      </c>
    </row>
    <row r="64" spans="1:12" ht="43.5" customHeight="1">
      <c r="A64" s="76" t="s">
        <v>464</v>
      </c>
      <c r="B64" s="5" t="s">
        <v>463</v>
      </c>
      <c r="C64" s="79">
        <v>541600</v>
      </c>
      <c r="D64" s="97">
        <v>41950</v>
      </c>
      <c r="E64" s="97">
        <v>41950</v>
      </c>
      <c r="F64" s="58"/>
      <c r="G64" s="53"/>
      <c r="H64" s="7"/>
      <c r="I64" s="75" t="s">
        <v>252</v>
      </c>
      <c r="J64" s="89"/>
      <c r="K64" s="93" t="s">
        <v>43</v>
      </c>
      <c r="L64" s="78" t="s">
        <v>462</v>
      </c>
    </row>
    <row r="65" spans="1:12" ht="51.75" customHeight="1">
      <c r="A65" s="76" t="s">
        <v>467</v>
      </c>
      <c r="B65" s="81" t="s">
        <v>466</v>
      </c>
      <c r="C65" s="79">
        <v>1831700</v>
      </c>
      <c r="D65" s="97">
        <v>41957</v>
      </c>
      <c r="E65" s="97">
        <v>41963</v>
      </c>
      <c r="F65" s="58"/>
      <c r="G65" s="53"/>
      <c r="H65" s="7"/>
      <c r="I65" s="75" t="s">
        <v>252</v>
      </c>
      <c r="J65" s="89"/>
      <c r="K65" s="93" t="s">
        <v>43</v>
      </c>
      <c r="L65" s="78" t="s">
        <v>465</v>
      </c>
    </row>
    <row r="66" spans="1:12" ht="50.25" customHeight="1">
      <c r="A66" s="76" t="s">
        <v>470</v>
      </c>
      <c r="B66" s="5" t="s">
        <v>469</v>
      </c>
      <c r="C66" s="79">
        <v>2113500</v>
      </c>
      <c r="D66" s="97">
        <v>41951</v>
      </c>
      <c r="E66" s="97">
        <v>41956</v>
      </c>
      <c r="F66" s="58"/>
      <c r="G66" s="53"/>
      <c r="H66" s="7"/>
      <c r="I66" s="75" t="s">
        <v>252</v>
      </c>
      <c r="J66" s="89"/>
      <c r="K66" s="93" t="s">
        <v>43</v>
      </c>
      <c r="L66" s="78" t="s">
        <v>468</v>
      </c>
    </row>
    <row r="67" spans="1:12" ht="56.25" customHeight="1">
      <c r="A67" s="76" t="s">
        <v>472</v>
      </c>
      <c r="B67" s="5" t="s">
        <v>473</v>
      </c>
      <c r="C67" s="79">
        <v>1560900</v>
      </c>
      <c r="D67" s="97">
        <v>41951</v>
      </c>
      <c r="E67" s="97">
        <v>41957</v>
      </c>
      <c r="F67" s="58"/>
      <c r="G67" s="53"/>
      <c r="H67" s="7"/>
      <c r="I67" s="75" t="s">
        <v>252</v>
      </c>
      <c r="J67" s="63"/>
      <c r="K67" s="93" t="s">
        <v>43</v>
      </c>
      <c r="L67" s="78" t="s">
        <v>471</v>
      </c>
    </row>
    <row r="68" spans="1:12" ht="42.75">
      <c r="A68" s="76" t="s">
        <v>475</v>
      </c>
      <c r="B68" s="5" t="s">
        <v>342</v>
      </c>
      <c r="C68" s="79">
        <v>2455800</v>
      </c>
      <c r="D68" s="97">
        <v>41951</v>
      </c>
      <c r="E68" s="97">
        <v>41962</v>
      </c>
      <c r="F68" s="58"/>
      <c r="G68" s="57"/>
      <c r="H68" s="7"/>
      <c r="I68" s="75" t="s">
        <v>252</v>
      </c>
      <c r="J68" s="63"/>
      <c r="K68" s="93" t="s">
        <v>43</v>
      </c>
      <c r="L68" s="78" t="s">
        <v>474</v>
      </c>
    </row>
    <row r="69" spans="1:12" ht="42.75">
      <c r="A69" s="76" t="s">
        <v>477</v>
      </c>
      <c r="B69" s="5" t="s">
        <v>133</v>
      </c>
      <c r="C69" s="79">
        <v>596600</v>
      </c>
      <c r="D69" s="97">
        <v>41951</v>
      </c>
      <c r="E69" s="97">
        <v>41951</v>
      </c>
      <c r="F69" s="58"/>
      <c r="G69" s="53"/>
      <c r="H69" s="7"/>
      <c r="I69" s="75" t="s">
        <v>252</v>
      </c>
      <c r="J69" s="63"/>
      <c r="K69" s="93" t="s">
        <v>43</v>
      </c>
      <c r="L69" s="78" t="s">
        <v>476</v>
      </c>
    </row>
    <row r="70" spans="1:12" ht="60.75" customHeight="1">
      <c r="A70" s="76" t="s">
        <v>500</v>
      </c>
      <c r="B70" s="2" t="s">
        <v>122</v>
      </c>
      <c r="C70" s="77">
        <v>51900</v>
      </c>
      <c r="D70" s="7"/>
      <c r="E70" s="7"/>
      <c r="F70" s="80">
        <v>1</v>
      </c>
      <c r="G70" s="77">
        <v>51900</v>
      </c>
      <c r="H70" s="7"/>
      <c r="I70" s="75" t="s">
        <v>479</v>
      </c>
      <c r="J70" s="89"/>
      <c r="K70" s="81">
        <v>3917</v>
      </c>
      <c r="L70" s="78" t="s">
        <v>499</v>
      </c>
    </row>
    <row r="71" spans="1:12" ht="52.5" customHeight="1">
      <c r="A71" s="76" t="s">
        <v>532</v>
      </c>
      <c r="B71" s="5" t="s">
        <v>531</v>
      </c>
      <c r="C71" s="79">
        <v>835759.14</v>
      </c>
      <c r="D71" s="112" t="s">
        <v>547</v>
      </c>
      <c r="E71" s="113"/>
      <c r="F71" s="80"/>
      <c r="G71" s="79"/>
      <c r="H71" s="7"/>
      <c r="I71" s="75" t="s">
        <v>252</v>
      </c>
      <c r="J71" s="63"/>
      <c r="K71" s="81">
        <v>8919</v>
      </c>
      <c r="L71" s="78" t="s">
        <v>533</v>
      </c>
    </row>
    <row r="72" spans="1:12" ht="47.25">
      <c r="A72" s="44" t="s">
        <v>160</v>
      </c>
      <c r="B72" s="5" t="s">
        <v>161</v>
      </c>
      <c r="C72" s="95">
        <v>129000000</v>
      </c>
      <c r="D72" s="7"/>
      <c r="E72" s="7"/>
      <c r="F72" s="92"/>
      <c r="G72" s="7">
        <f>+C72</f>
        <v>129000000</v>
      </c>
      <c r="H72" s="7"/>
      <c r="I72" s="10" t="s">
        <v>539</v>
      </c>
      <c r="J72" s="89"/>
      <c r="K72" s="89"/>
      <c r="L72" s="89"/>
    </row>
    <row r="73" spans="1:12">
      <c r="A73" s="91" t="s">
        <v>163</v>
      </c>
      <c r="B73" s="5"/>
      <c r="C73" s="7"/>
      <c r="D73" s="7"/>
      <c r="E73" s="7"/>
      <c r="F73" s="92"/>
      <c r="G73" s="7"/>
      <c r="H73" s="7"/>
      <c r="I73" s="10"/>
      <c r="J73" s="89"/>
      <c r="K73" s="89"/>
      <c r="L73" s="89"/>
    </row>
    <row r="74" spans="1:12" ht="63">
      <c r="A74" s="76" t="s">
        <v>525</v>
      </c>
      <c r="B74" s="5" t="s">
        <v>316</v>
      </c>
      <c r="C74" s="79">
        <v>185845</v>
      </c>
      <c r="D74" s="7"/>
      <c r="E74" s="7"/>
      <c r="F74" s="80">
        <v>1</v>
      </c>
      <c r="G74" s="79">
        <v>185845</v>
      </c>
      <c r="H74" s="7"/>
      <c r="I74" s="75" t="s">
        <v>526</v>
      </c>
      <c r="J74" s="63"/>
      <c r="K74" s="81" t="s">
        <v>249</v>
      </c>
      <c r="L74" s="78" t="s">
        <v>524</v>
      </c>
    </row>
    <row r="75" spans="1:12" ht="63">
      <c r="A75" s="76" t="s">
        <v>530</v>
      </c>
      <c r="B75" s="5" t="s">
        <v>529</v>
      </c>
      <c r="C75" s="77">
        <v>299100</v>
      </c>
      <c r="D75" s="7"/>
      <c r="E75" s="7"/>
      <c r="F75" s="80">
        <v>1</v>
      </c>
      <c r="G75" s="77">
        <v>299100</v>
      </c>
      <c r="H75" s="7"/>
      <c r="I75" s="75" t="s">
        <v>479</v>
      </c>
      <c r="J75" s="63"/>
      <c r="K75" s="81">
        <v>8919</v>
      </c>
      <c r="L75" s="78" t="s">
        <v>528</v>
      </c>
    </row>
    <row r="76" spans="1:12" ht="31.5" customHeight="1">
      <c r="A76" s="76" t="s">
        <v>535</v>
      </c>
      <c r="B76" s="5" t="s">
        <v>536</v>
      </c>
      <c r="C76" s="79">
        <v>221125</v>
      </c>
      <c r="D76" s="7"/>
      <c r="E76" s="7"/>
      <c r="F76" s="58"/>
      <c r="G76" s="57"/>
      <c r="H76" s="7"/>
      <c r="I76" s="75" t="s">
        <v>252</v>
      </c>
      <c r="J76" s="63"/>
      <c r="K76" s="81">
        <v>8919</v>
      </c>
      <c r="L76" s="78" t="s">
        <v>534</v>
      </c>
    </row>
    <row r="78" spans="1:12">
      <c r="A78" s="114" t="s">
        <v>548</v>
      </c>
      <c r="B78" s="114"/>
      <c r="C78" s="114"/>
      <c r="D78" s="114"/>
      <c r="E78" s="114"/>
    </row>
    <row r="79" spans="1:12">
      <c r="A79" s="114"/>
      <c r="B79" s="114"/>
      <c r="C79" s="114"/>
      <c r="D79" s="114"/>
      <c r="E79" s="114"/>
    </row>
    <row r="81" spans="1:7">
      <c r="B81" s="102"/>
    </row>
    <row r="82" spans="1:7">
      <c r="B82" s="96"/>
    </row>
    <row r="83" spans="1:7">
      <c r="B83" s="96"/>
    </row>
    <row r="85" spans="1:7">
      <c r="A85" s="103" t="s">
        <v>549</v>
      </c>
      <c r="B85" s="102"/>
      <c r="G85" s="103" t="s">
        <v>551</v>
      </c>
    </row>
    <row r="86" spans="1:7">
      <c r="A86" s="1" t="s">
        <v>550</v>
      </c>
      <c r="B86" s="102"/>
      <c r="G86" s="1" t="s">
        <v>552</v>
      </c>
    </row>
  </sheetData>
  <sheetProtection password="CCC5" sheet="1" objects="1" scenarios="1"/>
  <mergeCells count="18">
    <mergeCell ref="A3:I3"/>
    <mergeCell ref="A4:I4"/>
    <mergeCell ref="A8:A9"/>
    <mergeCell ref="B8:B9"/>
    <mergeCell ref="C8:C9"/>
    <mergeCell ref="D8:D9"/>
    <mergeCell ref="E8:E9"/>
    <mergeCell ref="F8:G8"/>
    <mergeCell ref="H8:H9"/>
    <mergeCell ref="I8:I9"/>
    <mergeCell ref="D37:E37"/>
    <mergeCell ref="D41:E41"/>
    <mergeCell ref="D42:E42"/>
    <mergeCell ref="D45:E45"/>
    <mergeCell ref="A78:E79"/>
    <mergeCell ref="D54:E54"/>
    <mergeCell ref="D62:E62"/>
    <mergeCell ref="D71:E71"/>
  </mergeCells>
  <pageMargins left="0.42" right="0.17" top="0.26" bottom="0.37" header="0.2" footer="0.17"/>
  <pageSetup paperSize="510" scale="86"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sheetPr codeName="Sheet6"/>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K54"/>
  <sheetViews>
    <sheetView topLeftCell="A19" workbookViewId="0">
      <selection activeCell="N51" sqref="N51:O51"/>
    </sheetView>
  </sheetViews>
  <sheetFormatPr defaultRowHeight="15.75"/>
  <cols>
    <col min="1" max="8" width="9.140625" style="1"/>
    <col min="9" max="9" width="18.85546875" style="1" customWidth="1"/>
    <col min="10" max="16384" width="9.140625" style="1"/>
  </cols>
  <sheetData>
    <row r="1" spans="1:11">
      <c r="A1" s="1" t="s">
        <v>553</v>
      </c>
    </row>
    <row r="2" spans="1:11">
      <c r="A2" s="1" t="s">
        <v>554</v>
      </c>
    </row>
    <row r="5" spans="1:11">
      <c r="A5" s="115" t="s">
        <v>555</v>
      </c>
      <c r="B5" s="115"/>
      <c r="C5" s="115"/>
      <c r="D5" s="115"/>
      <c r="E5" s="115"/>
      <c r="F5" s="115"/>
      <c r="G5" s="115"/>
      <c r="H5" s="115"/>
      <c r="I5" s="115"/>
      <c r="J5" s="116"/>
      <c r="K5" s="116"/>
    </row>
    <row r="6" spans="1:11">
      <c r="A6" s="115" t="s">
        <v>556</v>
      </c>
      <c r="B6" s="115"/>
      <c r="C6" s="115"/>
      <c r="D6" s="115"/>
      <c r="E6" s="115"/>
      <c r="F6" s="115"/>
      <c r="G6" s="115"/>
      <c r="H6" s="115"/>
      <c r="I6" s="115"/>
      <c r="J6" s="116"/>
      <c r="K6" s="116"/>
    </row>
    <row r="9" spans="1:11">
      <c r="A9" s="1" t="s">
        <v>557</v>
      </c>
      <c r="D9" s="117" t="s">
        <v>300</v>
      </c>
    </row>
    <row r="11" spans="1:11">
      <c r="A11" s="1" t="s">
        <v>558</v>
      </c>
      <c r="I11" s="118">
        <v>162004699.87</v>
      </c>
    </row>
    <row r="13" spans="1:11">
      <c r="A13" s="1" t="s">
        <v>559</v>
      </c>
      <c r="B13" s="1" t="s">
        <v>560</v>
      </c>
    </row>
    <row r="16" spans="1:11">
      <c r="B16" s="1" t="s">
        <v>561</v>
      </c>
      <c r="I16" s="104"/>
    </row>
    <row r="17" spans="2:9">
      <c r="B17" s="119"/>
      <c r="C17" s="119"/>
      <c r="D17" s="119"/>
      <c r="E17" s="119"/>
      <c r="F17" s="119"/>
      <c r="I17" s="120" t="s">
        <v>562</v>
      </c>
    </row>
    <row r="18" spans="2:9">
      <c r="B18" s="3"/>
      <c r="C18" s="3"/>
      <c r="D18" s="3"/>
      <c r="E18" s="3"/>
      <c r="F18" s="3"/>
      <c r="I18" s="3"/>
    </row>
    <row r="19" spans="2:9">
      <c r="B19" s="3"/>
      <c r="C19" s="3"/>
      <c r="D19" s="3"/>
      <c r="E19" s="3"/>
      <c r="F19" s="3"/>
      <c r="I19" s="3"/>
    </row>
    <row r="21" spans="2:9">
      <c r="B21" s="1" t="s">
        <v>563</v>
      </c>
    </row>
    <row r="22" spans="2:9">
      <c r="B22" s="119"/>
      <c r="C22" s="119"/>
      <c r="D22" s="119"/>
      <c r="E22" s="119"/>
      <c r="F22" s="119"/>
      <c r="I22" s="121">
        <v>55210813.710000001</v>
      </c>
    </row>
    <row r="23" spans="2:9">
      <c r="B23" s="3"/>
      <c r="C23" s="3"/>
      <c r="D23" s="3"/>
      <c r="E23" s="3"/>
      <c r="F23" s="3"/>
      <c r="I23" s="3"/>
    </row>
    <row r="24" spans="2:9">
      <c r="B24" s="3"/>
      <c r="C24" s="3"/>
      <c r="D24" s="3"/>
      <c r="E24" s="3"/>
      <c r="F24" s="3"/>
      <c r="I24" s="3"/>
    </row>
    <row r="26" spans="2:9">
      <c r="B26" s="1" t="s">
        <v>564</v>
      </c>
    </row>
    <row r="27" spans="2:9">
      <c r="B27" s="119"/>
      <c r="C27" s="119"/>
      <c r="D27" s="119"/>
      <c r="E27" s="119"/>
      <c r="F27" s="119"/>
      <c r="I27" s="120" t="s">
        <v>562</v>
      </c>
    </row>
    <row r="28" spans="2:9">
      <c r="B28" s="3"/>
      <c r="C28" s="3"/>
      <c r="D28" s="3"/>
      <c r="E28" s="3"/>
      <c r="F28" s="3"/>
      <c r="I28" s="3"/>
    </row>
    <row r="29" spans="2:9">
      <c r="B29" s="3"/>
      <c r="C29" s="3"/>
      <c r="D29" s="3"/>
      <c r="E29" s="3"/>
      <c r="F29" s="3"/>
      <c r="I29" s="3"/>
    </row>
    <row r="30" spans="2:9">
      <c r="B30" s="122"/>
      <c r="C30" s="122"/>
      <c r="D30" s="122"/>
      <c r="E30" s="122"/>
      <c r="F30" s="122"/>
      <c r="G30" s="122"/>
      <c r="H30" s="122"/>
      <c r="I30" s="122"/>
    </row>
    <row r="31" spans="2:9">
      <c r="B31" s="1" t="s">
        <v>565</v>
      </c>
    </row>
    <row r="32" spans="2:9">
      <c r="B32" s="119"/>
      <c r="C32" s="119"/>
      <c r="D32" s="119"/>
      <c r="E32" s="119"/>
      <c r="F32" s="119"/>
      <c r="I32" s="120" t="s">
        <v>562</v>
      </c>
    </row>
    <row r="33" spans="1:9">
      <c r="B33" s="3"/>
      <c r="C33" s="3"/>
      <c r="D33" s="3"/>
      <c r="E33" s="3"/>
      <c r="F33" s="3"/>
      <c r="I33" s="3"/>
    </row>
    <row r="34" spans="1:9">
      <c r="B34" s="3"/>
      <c r="C34" s="3"/>
      <c r="D34" s="3"/>
      <c r="E34" s="3"/>
      <c r="F34" s="3"/>
      <c r="I34" s="3"/>
    </row>
    <row r="36" spans="1:9">
      <c r="A36" s="1" t="s">
        <v>566</v>
      </c>
      <c r="I36" s="123">
        <f>SUM(I22,I17,I27,I32)</f>
        <v>55210813.710000001</v>
      </c>
    </row>
    <row r="37" spans="1:9" ht="16.5" thickBot="1">
      <c r="A37" s="1" t="s">
        <v>567</v>
      </c>
      <c r="I37" s="124">
        <f>I11-I22</f>
        <v>106793886.16</v>
      </c>
    </row>
    <row r="38" spans="1:9" ht="16.5" thickTop="1">
      <c r="I38" s="125"/>
    </row>
    <row r="40" spans="1:9">
      <c r="F40" s="1" t="s">
        <v>568</v>
      </c>
    </row>
    <row r="41" spans="1:9">
      <c r="F41" s="1" t="s">
        <v>569</v>
      </c>
    </row>
    <row r="42" spans="1:9">
      <c r="F42" s="1" t="s">
        <v>570</v>
      </c>
    </row>
    <row r="43" spans="1:9">
      <c r="F43" s="1" t="s">
        <v>571</v>
      </c>
    </row>
    <row r="47" spans="1:9">
      <c r="F47" s="103" t="s">
        <v>549</v>
      </c>
    </row>
    <row r="48" spans="1:9">
      <c r="F48" s="1" t="s">
        <v>550</v>
      </c>
      <c r="G48" s="103"/>
    </row>
    <row r="49" spans="6:7">
      <c r="G49" s="126"/>
    </row>
    <row r="53" spans="6:7">
      <c r="F53" s="103" t="s">
        <v>551</v>
      </c>
    </row>
    <row r="54" spans="6:7">
      <c r="F54" s="1" t="s">
        <v>572</v>
      </c>
    </row>
  </sheetData>
  <sheetProtection password="CCC5" sheet="1" objects="1" scenarios="1"/>
  <mergeCells count="2">
    <mergeCell ref="A5:I5"/>
    <mergeCell ref="A6:I6"/>
  </mergeCells>
  <pageMargins left="0.7" right="0.7" top="0.75" bottom="0.75" header="0.3" footer="0.3"/>
  <pageSetup paperSize="5" orientation="portrait" verticalDpi="300" r:id="rId1"/>
  <drawing r:id="rId2"/>
</worksheet>
</file>

<file path=xl/worksheets/sheet8.xml><?xml version="1.0" encoding="utf-8"?>
<worksheet xmlns="http://schemas.openxmlformats.org/spreadsheetml/2006/main" xmlns:r="http://schemas.openxmlformats.org/officeDocument/2006/relationships">
  <sheetPr codeName="Sheet8"/>
  <dimension ref="A1:I21"/>
  <sheetViews>
    <sheetView topLeftCell="A13" workbookViewId="0">
      <selection activeCell="G24" sqref="F24:G24"/>
    </sheetView>
  </sheetViews>
  <sheetFormatPr defaultRowHeight="15"/>
  <cols>
    <col min="1" max="1" width="31.28515625" customWidth="1"/>
    <col min="2" max="2" width="17.28515625" customWidth="1"/>
    <col min="3" max="3" width="14.42578125" style="131" customWidth="1"/>
    <col min="4" max="5" width="12" customWidth="1"/>
    <col min="6" max="6" width="12.140625" customWidth="1"/>
    <col min="7" max="7" width="16" style="131" customWidth="1"/>
    <col min="8" max="8" width="12" customWidth="1"/>
    <col min="9" max="9" width="20.140625" customWidth="1"/>
  </cols>
  <sheetData>
    <row r="1" spans="1:9" s="1" customFormat="1" ht="15.75">
      <c r="A1" s="127" t="s">
        <v>573</v>
      </c>
      <c r="C1" s="128"/>
      <c r="G1" s="128"/>
    </row>
    <row r="2" spans="1:9" s="1" customFormat="1" ht="15.75">
      <c r="C2" s="128"/>
      <c r="G2" s="128"/>
    </row>
    <row r="3" spans="1:9" s="1" customFormat="1" ht="15.75">
      <c r="A3" s="129" t="s">
        <v>574</v>
      </c>
      <c r="B3" s="129"/>
      <c r="C3" s="129"/>
      <c r="D3" s="129"/>
      <c r="E3" s="129"/>
      <c r="F3" s="129"/>
      <c r="G3" s="129"/>
      <c r="H3" s="129"/>
      <c r="I3" s="129"/>
    </row>
    <row r="4" spans="1:9" s="1" customFormat="1" ht="15.75">
      <c r="A4" s="129" t="s">
        <v>575</v>
      </c>
      <c r="B4" s="129"/>
      <c r="C4" s="129"/>
      <c r="D4" s="129"/>
      <c r="E4" s="129"/>
      <c r="F4" s="129"/>
      <c r="G4" s="129"/>
      <c r="H4" s="129"/>
      <c r="I4" s="129"/>
    </row>
    <row r="5" spans="1:9" s="1" customFormat="1" ht="15.75">
      <c r="A5" s="130"/>
      <c r="B5" s="130"/>
      <c r="C5" s="131"/>
      <c r="D5" s="130"/>
      <c r="E5" s="130"/>
      <c r="F5" s="130"/>
      <c r="G5" s="131"/>
      <c r="H5" s="130"/>
      <c r="I5" s="130"/>
    </row>
    <row r="6" spans="1:9" s="1" customFormat="1" ht="15.75">
      <c r="A6" t="s">
        <v>576</v>
      </c>
      <c r="B6" s="132" t="s">
        <v>577</v>
      </c>
      <c r="C6" s="131"/>
      <c r="D6" s="130"/>
      <c r="E6" s="130"/>
      <c r="F6" s="130"/>
      <c r="G6" s="131"/>
      <c r="H6" s="130"/>
      <c r="I6" s="130"/>
    </row>
    <row r="7" spans="1:9" s="1" customFormat="1" ht="15.75">
      <c r="A7" s="130"/>
      <c r="B7" s="130"/>
      <c r="C7" s="131"/>
      <c r="D7" s="130"/>
      <c r="E7" s="130"/>
      <c r="F7" s="130"/>
      <c r="G7" s="131"/>
      <c r="H7" s="130"/>
      <c r="I7" s="130"/>
    </row>
    <row r="8" spans="1:9" s="1" customFormat="1" ht="15.75" customHeight="1">
      <c r="A8" s="133" t="s">
        <v>578</v>
      </c>
      <c r="B8" s="134" t="s">
        <v>579</v>
      </c>
      <c r="C8" s="135" t="s">
        <v>580</v>
      </c>
      <c r="D8" s="134" t="s">
        <v>581</v>
      </c>
      <c r="E8" s="134" t="s">
        <v>582</v>
      </c>
      <c r="F8" s="136" t="s">
        <v>583</v>
      </c>
      <c r="G8" s="137"/>
      <c r="H8" s="138" t="s">
        <v>12</v>
      </c>
      <c r="I8" s="138" t="s">
        <v>13</v>
      </c>
    </row>
    <row r="9" spans="1:9" s="1" customFormat="1" ht="31.5" customHeight="1">
      <c r="A9" s="139"/>
      <c r="B9" s="140"/>
      <c r="C9" s="141"/>
      <c r="D9" s="134"/>
      <c r="E9" s="134"/>
      <c r="F9" s="142" t="s">
        <v>584</v>
      </c>
      <c r="G9" s="143" t="s">
        <v>585</v>
      </c>
      <c r="H9" s="140"/>
      <c r="I9" s="140"/>
    </row>
    <row r="10" spans="1:9" s="1" customFormat="1" ht="60">
      <c r="A10" s="144" t="s">
        <v>586</v>
      </c>
      <c r="B10" s="144" t="s">
        <v>587</v>
      </c>
      <c r="C10" s="145">
        <v>2995743.82</v>
      </c>
      <c r="D10" s="146"/>
      <c r="E10" s="146"/>
      <c r="F10" s="147">
        <v>1</v>
      </c>
      <c r="G10" s="145">
        <v>2995743.82</v>
      </c>
      <c r="H10" s="148"/>
      <c r="I10" s="144" t="s">
        <v>588</v>
      </c>
    </row>
    <row r="11" spans="1:9" s="1" customFormat="1" ht="90">
      <c r="A11" s="144" t="s">
        <v>589</v>
      </c>
      <c r="B11" s="144" t="s">
        <v>590</v>
      </c>
      <c r="C11" s="145">
        <v>7465215</v>
      </c>
      <c r="D11" s="148"/>
      <c r="E11" s="148"/>
      <c r="F11" s="148"/>
      <c r="G11" s="145">
        <v>7465215</v>
      </c>
      <c r="H11" s="148"/>
      <c r="I11" s="144" t="s">
        <v>591</v>
      </c>
    </row>
    <row r="12" spans="1:9" s="1" customFormat="1" ht="90">
      <c r="A12" s="144" t="s">
        <v>592</v>
      </c>
      <c r="B12" s="144" t="s">
        <v>593</v>
      </c>
      <c r="C12" s="145">
        <v>2947485</v>
      </c>
      <c r="D12" s="148"/>
      <c r="E12" s="148"/>
      <c r="F12" s="148"/>
      <c r="G12" s="145">
        <v>2947485</v>
      </c>
      <c r="H12" s="148"/>
      <c r="I12" s="144" t="s">
        <v>591</v>
      </c>
    </row>
    <row r="13" spans="1:9" s="1" customFormat="1" ht="15.75">
      <c r="A13" s="148"/>
      <c r="B13" s="148"/>
      <c r="C13" s="145"/>
      <c r="D13" s="148"/>
      <c r="E13" s="148"/>
      <c r="F13" s="148"/>
      <c r="G13" s="145"/>
      <c r="H13" s="148"/>
      <c r="I13" s="148"/>
    </row>
    <row r="14" spans="1:9">
      <c r="A14" s="130"/>
      <c r="B14" s="130"/>
      <c r="D14" s="130"/>
      <c r="E14" s="130"/>
      <c r="F14" s="130"/>
      <c r="H14" s="130"/>
      <c r="I14" s="130"/>
    </row>
    <row r="15" spans="1:9" ht="34.5" customHeight="1">
      <c r="A15" s="149" t="s">
        <v>548</v>
      </c>
      <c r="B15" s="149"/>
      <c r="C15" s="149"/>
      <c r="D15" s="149"/>
      <c r="E15" s="149"/>
      <c r="F15" s="130"/>
      <c r="H15" s="130"/>
      <c r="I15" s="130"/>
    </row>
    <row r="16" spans="1:9" ht="17.25" customHeight="1">
      <c r="A16" s="150"/>
      <c r="B16" s="150"/>
      <c r="C16" s="150"/>
      <c r="D16" s="150"/>
      <c r="E16" s="150"/>
      <c r="F16" s="130"/>
      <c r="H16" s="130"/>
      <c r="I16" s="130"/>
    </row>
    <row r="17" spans="1:9" ht="17.25" customHeight="1">
      <c r="A17" s="150"/>
      <c r="B17" s="150"/>
      <c r="C17" s="150"/>
      <c r="D17" s="150"/>
      <c r="E17" s="150"/>
      <c r="F17" s="130"/>
      <c r="H17" s="130"/>
      <c r="I17" s="130"/>
    </row>
    <row r="18" spans="1:9">
      <c r="A18" s="130"/>
      <c r="B18" s="130"/>
      <c r="D18" s="130"/>
      <c r="E18" s="130"/>
      <c r="F18" s="130"/>
      <c r="H18" s="130"/>
      <c r="I18" s="130"/>
    </row>
    <row r="19" spans="1:9">
      <c r="A19" s="130"/>
      <c r="B19" s="130"/>
      <c r="D19" s="130"/>
      <c r="E19" s="130"/>
      <c r="F19" s="130"/>
      <c r="G19" s="151"/>
      <c r="H19" s="152"/>
      <c r="I19" s="130"/>
    </row>
    <row r="20" spans="1:9" ht="15.75">
      <c r="A20" s="153" t="s">
        <v>549</v>
      </c>
      <c r="B20" s="153"/>
      <c r="D20" s="130"/>
      <c r="E20" s="130"/>
      <c r="F20" s="130"/>
      <c r="G20" s="154" t="s">
        <v>594</v>
      </c>
      <c r="H20" s="154"/>
      <c r="I20" s="130"/>
    </row>
    <row r="21" spans="1:9" ht="15.75">
      <c r="A21" s="155" t="s">
        <v>550</v>
      </c>
      <c r="B21" s="155"/>
      <c r="D21" s="130"/>
      <c r="E21" s="130"/>
      <c r="F21" s="130"/>
      <c r="G21" s="156" t="s">
        <v>595</v>
      </c>
      <c r="H21" s="156"/>
      <c r="I21" s="130"/>
    </row>
  </sheetData>
  <sheetProtection password="CCC5" sheet="1" objects="1" scenarios="1"/>
  <mergeCells count="13">
    <mergeCell ref="A15:E15"/>
    <mergeCell ref="G20:H20"/>
    <mergeCell ref="G21:H21"/>
    <mergeCell ref="A3:I3"/>
    <mergeCell ref="A4:I4"/>
    <mergeCell ref="A8:A9"/>
    <mergeCell ref="B8:B9"/>
    <mergeCell ref="C8:C9"/>
    <mergeCell ref="D8:D9"/>
    <mergeCell ref="E8:E9"/>
    <mergeCell ref="F8:G8"/>
    <mergeCell ref="H8:H9"/>
    <mergeCell ref="I8:I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9"/>
  <dimension ref="A1:G54"/>
  <sheetViews>
    <sheetView topLeftCell="A40" workbookViewId="0">
      <selection activeCell="E61" sqref="E61"/>
    </sheetView>
  </sheetViews>
  <sheetFormatPr defaultRowHeight="15.75"/>
  <cols>
    <col min="1" max="1" width="29.7109375" style="37" customWidth="1"/>
    <col min="2" max="2" width="19.85546875" style="1" customWidth="1"/>
    <col min="3" max="3" width="21.140625" style="1" bestFit="1" customWidth="1"/>
    <col min="4" max="4" width="9.85546875" style="1" customWidth="1"/>
    <col min="5" max="5" width="9" style="1" customWidth="1"/>
    <col min="6" max="6" width="12.5703125" style="1" customWidth="1"/>
    <col min="7" max="7" width="21.140625" style="1" customWidth="1"/>
    <col min="8" max="16384" width="9.140625" style="1"/>
  </cols>
  <sheetData>
    <row r="1" spans="1:7">
      <c r="A1" s="157" t="s">
        <v>596</v>
      </c>
    </row>
    <row r="2" spans="1:7">
      <c r="A2" s="37" t="s">
        <v>597</v>
      </c>
    </row>
    <row r="4" spans="1:7" ht="18.75">
      <c r="A4" s="158" t="s">
        <v>598</v>
      </c>
      <c r="B4" s="158"/>
      <c r="C4" s="158"/>
      <c r="D4" s="158"/>
      <c r="E4" s="158"/>
      <c r="F4" s="158"/>
      <c r="G4" s="158"/>
    </row>
    <row r="5" spans="1:7" ht="18.75">
      <c r="A5" s="159" t="s">
        <v>599</v>
      </c>
      <c r="B5" s="159"/>
      <c r="C5" s="159"/>
      <c r="D5" s="159"/>
      <c r="E5" s="159"/>
      <c r="F5" s="159"/>
      <c r="G5" s="159"/>
    </row>
    <row r="6" spans="1:7" ht="18.75">
      <c r="A6" s="159" t="s">
        <v>600</v>
      </c>
      <c r="B6" s="159"/>
      <c r="C6" s="159"/>
      <c r="D6" s="159"/>
      <c r="E6" s="159"/>
      <c r="F6" s="159"/>
      <c r="G6" s="159"/>
    </row>
    <row r="7" spans="1:7" ht="18.75">
      <c r="A7" s="159"/>
      <c r="B7" s="159"/>
      <c r="C7" s="159"/>
      <c r="D7" s="159"/>
      <c r="E7" s="159"/>
      <c r="F7" s="159"/>
      <c r="G7" s="159"/>
    </row>
    <row r="8" spans="1:7" s="104" customFormat="1">
      <c r="A8" s="160"/>
      <c r="B8" s="161" t="s">
        <v>601</v>
      </c>
      <c r="C8" s="162"/>
      <c r="D8" s="163" t="s">
        <v>602</v>
      </c>
      <c r="E8" s="160"/>
      <c r="F8" s="160"/>
      <c r="G8" s="160"/>
    </row>
    <row r="9" spans="1:7" s="104" customFormat="1" ht="47.25" customHeight="1">
      <c r="A9" s="164" t="s">
        <v>603</v>
      </c>
      <c r="B9" s="165" t="s">
        <v>604</v>
      </c>
      <c r="C9" s="165" t="s">
        <v>605</v>
      </c>
      <c r="D9" s="166"/>
      <c r="E9" s="167" t="s">
        <v>606</v>
      </c>
      <c r="F9" s="167" t="s">
        <v>607</v>
      </c>
      <c r="G9" s="167" t="s">
        <v>608</v>
      </c>
    </row>
    <row r="10" spans="1:7" s="104" customFormat="1">
      <c r="A10" s="164"/>
      <c r="B10" s="167" t="s">
        <v>609</v>
      </c>
      <c r="C10" s="168">
        <v>0.7</v>
      </c>
      <c r="D10" s="167"/>
      <c r="E10" s="167"/>
      <c r="F10" s="167"/>
      <c r="G10" s="167"/>
    </row>
    <row r="11" spans="1:7" s="104" customFormat="1">
      <c r="A11" s="169"/>
      <c r="B11" s="170">
        <v>0.3</v>
      </c>
      <c r="C11" s="169"/>
      <c r="D11" s="169"/>
      <c r="E11" s="169"/>
      <c r="F11" s="169"/>
      <c r="G11" s="169"/>
    </row>
    <row r="12" spans="1:7" ht="18.75">
      <c r="A12" s="171" t="s">
        <v>610</v>
      </c>
      <c r="B12" s="172"/>
      <c r="C12" s="172"/>
      <c r="D12" s="172"/>
      <c r="E12" s="172"/>
      <c r="F12" s="172"/>
      <c r="G12" s="172"/>
    </row>
    <row r="13" spans="1:7" ht="25.5" customHeight="1">
      <c r="A13" s="173" t="s">
        <v>611</v>
      </c>
      <c r="B13" s="174">
        <v>38359696.5</v>
      </c>
      <c r="C13" s="174">
        <v>90455958.5</v>
      </c>
      <c r="D13" s="174"/>
      <c r="E13" s="174"/>
      <c r="F13" s="174"/>
      <c r="G13" s="174">
        <f t="shared" ref="G13:G18" si="0">SUM(B13:F13)</f>
        <v>128815655</v>
      </c>
    </row>
    <row r="14" spans="1:7" ht="27" customHeight="1">
      <c r="A14" s="171" t="s">
        <v>612</v>
      </c>
      <c r="B14" s="172"/>
      <c r="C14" s="175"/>
      <c r="D14" s="172"/>
      <c r="E14" s="172"/>
      <c r="F14" s="172"/>
      <c r="G14" s="174">
        <f t="shared" si="0"/>
        <v>0</v>
      </c>
    </row>
    <row r="15" spans="1:7" ht="75">
      <c r="A15" s="171" t="s">
        <v>613</v>
      </c>
      <c r="B15" s="172"/>
      <c r="C15" s="176">
        <v>17123836.170000002</v>
      </c>
      <c r="D15" s="172"/>
      <c r="E15" s="172"/>
      <c r="F15" s="172"/>
      <c r="G15" s="174">
        <f t="shared" si="0"/>
        <v>17123836.170000002</v>
      </c>
    </row>
    <row r="16" spans="1:7" ht="18.75">
      <c r="A16" s="171" t="s">
        <v>614</v>
      </c>
      <c r="B16" s="172"/>
      <c r="C16" s="172"/>
      <c r="D16" s="172"/>
      <c r="E16" s="172"/>
      <c r="F16" s="172"/>
      <c r="G16" s="174">
        <f t="shared" si="0"/>
        <v>0</v>
      </c>
    </row>
    <row r="17" spans="1:7" ht="17.25" customHeight="1">
      <c r="A17" s="177" t="s">
        <v>615</v>
      </c>
      <c r="B17" s="172"/>
      <c r="C17" s="172"/>
      <c r="D17" s="172"/>
      <c r="E17" s="172"/>
      <c r="F17" s="172"/>
      <c r="G17" s="174">
        <f t="shared" si="0"/>
        <v>0</v>
      </c>
    </row>
    <row r="18" spans="1:7" ht="24.75" customHeight="1">
      <c r="A18" s="178" t="s">
        <v>616</v>
      </c>
      <c r="B18" s="179">
        <f>SUM(B13:B17)</f>
        <v>38359696.5</v>
      </c>
      <c r="C18" s="179">
        <f>SUM(C13:C17)</f>
        <v>107579794.67</v>
      </c>
      <c r="D18" s="179">
        <f>SUM(D13:D17)</f>
        <v>0</v>
      </c>
      <c r="E18" s="179">
        <f>SUM(E13:E17)</f>
        <v>0</v>
      </c>
      <c r="F18" s="179">
        <f>SUM(F13:F17)</f>
        <v>0</v>
      </c>
      <c r="G18" s="180">
        <f t="shared" si="0"/>
        <v>145939491.17000002</v>
      </c>
    </row>
    <row r="19" spans="1:7" ht="12" customHeight="1">
      <c r="A19" s="181"/>
      <c r="B19" s="182"/>
      <c r="C19" s="182"/>
      <c r="D19" s="182"/>
      <c r="E19" s="182"/>
      <c r="F19" s="182"/>
      <c r="G19" s="183"/>
    </row>
    <row r="20" spans="1:7" ht="18.75">
      <c r="A20" s="184" t="s">
        <v>617</v>
      </c>
      <c r="B20" s="185"/>
      <c r="C20" s="185"/>
      <c r="D20" s="185"/>
      <c r="E20" s="185"/>
      <c r="F20" s="185"/>
      <c r="G20" s="186"/>
    </row>
    <row r="21" spans="1:7" ht="24.75" customHeight="1">
      <c r="A21" s="171" t="s">
        <v>618</v>
      </c>
      <c r="B21" s="187"/>
      <c r="C21" s="187">
        <v>887198.6</v>
      </c>
      <c r="D21" s="172"/>
      <c r="E21" s="172"/>
      <c r="F21" s="172"/>
      <c r="G21" s="174">
        <f t="shared" ref="G21:G43" si="1">SUM(B21:F21)</f>
        <v>887198.6</v>
      </c>
    </row>
    <row r="22" spans="1:7" ht="21.75" customHeight="1">
      <c r="A22" s="171" t="s">
        <v>619</v>
      </c>
      <c r="B22" s="187"/>
      <c r="C22" s="187"/>
      <c r="D22" s="172"/>
      <c r="E22" s="172"/>
      <c r="F22" s="172"/>
      <c r="G22" s="174">
        <f t="shared" si="1"/>
        <v>0</v>
      </c>
    </row>
    <row r="23" spans="1:7" ht="24.75" customHeight="1">
      <c r="A23" s="171" t="s">
        <v>620</v>
      </c>
      <c r="B23" s="172"/>
      <c r="C23" s="172">
        <f>163500+57419.5</f>
        <v>220919.5</v>
      </c>
      <c r="D23" s="172"/>
      <c r="E23" s="172"/>
      <c r="F23" s="172"/>
      <c r="G23" s="174">
        <f t="shared" si="1"/>
        <v>220919.5</v>
      </c>
    </row>
    <row r="24" spans="1:7" ht="24.75" customHeight="1">
      <c r="A24" s="171" t="s">
        <v>621</v>
      </c>
      <c r="B24" s="172"/>
      <c r="C24" s="172">
        <v>27091</v>
      </c>
      <c r="D24" s="172"/>
      <c r="E24" s="172"/>
      <c r="F24" s="172"/>
      <c r="G24" s="174">
        <f t="shared" si="1"/>
        <v>27091</v>
      </c>
    </row>
    <row r="25" spans="1:7" ht="33.75" customHeight="1">
      <c r="A25" s="171" t="s">
        <v>622</v>
      </c>
      <c r="B25" s="187"/>
      <c r="C25" s="187"/>
      <c r="D25" s="172"/>
      <c r="E25" s="172"/>
      <c r="F25" s="172"/>
      <c r="G25" s="174">
        <f t="shared" si="1"/>
        <v>0</v>
      </c>
    </row>
    <row r="26" spans="1:7" ht="77.25" customHeight="1">
      <c r="A26" s="171" t="s">
        <v>623</v>
      </c>
      <c r="B26" s="172"/>
      <c r="C26" s="172"/>
      <c r="D26" s="172"/>
      <c r="E26" s="172"/>
      <c r="F26" s="172"/>
      <c r="G26" s="174">
        <f t="shared" si="1"/>
        <v>0</v>
      </c>
    </row>
    <row r="27" spans="1:7" ht="37.5">
      <c r="A27" s="171" t="s">
        <v>624</v>
      </c>
      <c r="B27" s="187"/>
      <c r="C27" s="187"/>
      <c r="D27" s="172"/>
      <c r="E27" s="172"/>
      <c r="F27" s="172"/>
      <c r="G27" s="174">
        <f t="shared" si="1"/>
        <v>0</v>
      </c>
    </row>
    <row r="28" spans="1:7" ht="26.25" customHeight="1">
      <c r="A28" s="171" t="s">
        <v>625</v>
      </c>
      <c r="B28" s="172"/>
      <c r="C28" s="172"/>
      <c r="D28" s="172"/>
      <c r="E28" s="172"/>
      <c r="F28" s="172"/>
      <c r="G28" s="174">
        <f t="shared" si="1"/>
        <v>0</v>
      </c>
    </row>
    <row r="29" spans="1:7" ht="18.75">
      <c r="A29" s="171" t="s">
        <v>626</v>
      </c>
      <c r="B29" s="187"/>
      <c r="C29" s="187"/>
      <c r="D29" s="172"/>
      <c r="E29" s="172"/>
      <c r="F29" s="172"/>
      <c r="G29" s="174">
        <f t="shared" si="1"/>
        <v>0</v>
      </c>
    </row>
    <row r="30" spans="1:7" ht="37.5">
      <c r="A30" s="171" t="s">
        <v>627</v>
      </c>
      <c r="B30" s="172">
        <v>2160050</v>
      </c>
      <c r="C30" s="172">
        <v>9337685.6999999993</v>
      </c>
      <c r="D30" s="172"/>
      <c r="E30" s="172"/>
      <c r="F30" s="172"/>
      <c r="G30" s="174">
        <f t="shared" si="1"/>
        <v>11497735.699999999</v>
      </c>
    </row>
    <row r="31" spans="1:7" ht="18.75">
      <c r="A31" s="171" t="s">
        <v>628</v>
      </c>
      <c r="B31" s="172"/>
      <c r="C31" s="172">
        <f>132643+29604</f>
        <v>162247</v>
      </c>
      <c r="D31" s="172"/>
      <c r="E31" s="172"/>
      <c r="F31" s="172"/>
      <c r="G31" s="174">
        <f t="shared" si="1"/>
        <v>162247</v>
      </c>
    </row>
    <row r="32" spans="1:7" ht="18.75">
      <c r="A32" s="171" t="s">
        <v>629</v>
      </c>
      <c r="B32" s="172"/>
      <c r="C32" s="172">
        <v>24562</v>
      </c>
      <c r="D32" s="172"/>
      <c r="E32" s="172"/>
      <c r="F32" s="172"/>
      <c r="G32" s="174">
        <f t="shared" si="1"/>
        <v>24562</v>
      </c>
    </row>
    <row r="33" spans="1:7" ht="18.75">
      <c r="A33" s="171" t="s">
        <v>630</v>
      </c>
      <c r="B33" s="172"/>
      <c r="C33" s="172">
        <v>190275</v>
      </c>
      <c r="D33" s="172"/>
      <c r="E33" s="172"/>
      <c r="F33" s="172"/>
      <c r="G33" s="174">
        <f t="shared" si="1"/>
        <v>190275</v>
      </c>
    </row>
    <row r="34" spans="1:7" ht="18.75">
      <c r="A34" s="171" t="s">
        <v>631</v>
      </c>
      <c r="B34" s="172"/>
      <c r="C34" s="172">
        <v>4502120</v>
      </c>
      <c r="D34" s="172"/>
      <c r="E34" s="172"/>
      <c r="F34" s="172"/>
      <c r="G34" s="174">
        <f t="shared" si="1"/>
        <v>4502120</v>
      </c>
    </row>
    <row r="35" spans="1:7" ht="37.5">
      <c r="A35" s="171" t="s">
        <v>632</v>
      </c>
      <c r="B35" s="172"/>
      <c r="C35" s="172">
        <v>780000</v>
      </c>
      <c r="D35" s="172"/>
      <c r="E35" s="172"/>
      <c r="F35" s="172"/>
      <c r="G35" s="174">
        <f t="shared" si="1"/>
        <v>780000</v>
      </c>
    </row>
    <row r="36" spans="1:7" ht="37.5">
      <c r="A36" s="171" t="s">
        <v>633</v>
      </c>
      <c r="B36" s="172"/>
      <c r="C36" s="172">
        <v>2500000</v>
      </c>
      <c r="D36" s="172"/>
      <c r="E36" s="172"/>
      <c r="F36" s="172"/>
      <c r="G36" s="174">
        <f t="shared" si="1"/>
        <v>2500000</v>
      </c>
    </row>
    <row r="37" spans="1:7" ht="37.5">
      <c r="A37" s="171" t="s">
        <v>634</v>
      </c>
      <c r="B37" s="172"/>
      <c r="C37" s="172">
        <v>22410100</v>
      </c>
      <c r="D37" s="172"/>
      <c r="E37" s="172"/>
      <c r="F37" s="172"/>
      <c r="G37" s="174">
        <f t="shared" si="1"/>
        <v>22410100</v>
      </c>
    </row>
    <row r="38" spans="1:7" ht="37.5">
      <c r="A38" s="171" t="s">
        <v>635</v>
      </c>
      <c r="B38" s="172"/>
      <c r="C38" s="172">
        <v>208588</v>
      </c>
      <c r="D38" s="172"/>
      <c r="E38" s="172"/>
      <c r="F38" s="172"/>
      <c r="G38" s="174">
        <f t="shared" si="1"/>
        <v>208588</v>
      </c>
    </row>
    <row r="39" spans="1:7" ht="18.75">
      <c r="A39" s="171" t="s">
        <v>636</v>
      </c>
      <c r="B39" s="172"/>
      <c r="C39" s="172">
        <v>107151.18</v>
      </c>
      <c r="D39" s="172"/>
      <c r="E39" s="172"/>
      <c r="F39" s="172"/>
      <c r="G39" s="174">
        <f t="shared" si="1"/>
        <v>107151.18</v>
      </c>
    </row>
    <row r="40" spans="1:7" ht="20.25" customHeight="1">
      <c r="A40" s="171" t="s">
        <v>637</v>
      </c>
      <c r="B40" s="172"/>
      <c r="C40" s="172"/>
      <c r="D40" s="172"/>
      <c r="E40" s="172"/>
      <c r="F40" s="172"/>
      <c r="G40" s="174">
        <f t="shared" si="1"/>
        <v>0</v>
      </c>
    </row>
    <row r="41" spans="1:7" ht="75.75" customHeight="1">
      <c r="A41" s="171" t="s">
        <v>638</v>
      </c>
      <c r="B41" s="172"/>
      <c r="C41" s="172">
        <f>33216324+8995622</f>
        <v>42211946</v>
      </c>
      <c r="D41" s="172"/>
      <c r="E41" s="172"/>
      <c r="F41" s="172"/>
      <c r="G41" s="174">
        <f t="shared" si="1"/>
        <v>42211946</v>
      </c>
    </row>
    <row r="42" spans="1:7" ht="36.75" customHeight="1">
      <c r="A42" s="171" t="s">
        <v>639</v>
      </c>
      <c r="B42" s="172"/>
      <c r="C42" s="172">
        <v>619113.5</v>
      </c>
      <c r="D42" s="172"/>
      <c r="E42" s="172"/>
      <c r="F42" s="172"/>
      <c r="G42" s="174">
        <f t="shared" si="1"/>
        <v>619113.5</v>
      </c>
    </row>
    <row r="43" spans="1:7" ht="18.75">
      <c r="A43" s="178" t="s">
        <v>640</v>
      </c>
      <c r="B43" s="188">
        <f>SUM(B21:B42)</f>
        <v>2160050</v>
      </c>
      <c r="C43" s="188">
        <f>SUM(C21:C42)</f>
        <v>84188997.479999989</v>
      </c>
      <c r="D43" s="188">
        <f>SUM(D21:D30)</f>
        <v>0</v>
      </c>
      <c r="E43" s="188">
        <f>SUM(E21:E30)</f>
        <v>0</v>
      </c>
      <c r="F43" s="188">
        <f>SUM(F21:F30)</f>
        <v>0</v>
      </c>
      <c r="G43" s="180">
        <f t="shared" si="1"/>
        <v>86349047.479999989</v>
      </c>
    </row>
    <row r="44" spans="1:7" ht="19.5" thickBot="1">
      <c r="A44" s="189" t="s">
        <v>641</v>
      </c>
      <c r="B44" s="190">
        <f>B18-B43</f>
        <v>36199646.5</v>
      </c>
      <c r="C44" s="190">
        <f>C18-C43</f>
        <v>23390797.190000013</v>
      </c>
      <c r="D44" s="190">
        <f>D18-D43</f>
        <v>0</v>
      </c>
      <c r="E44" s="190">
        <f>E18-E43</f>
        <v>0</v>
      </c>
      <c r="F44" s="190">
        <f>F18-F43</f>
        <v>0</v>
      </c>
      <c r="G44" s="191">
        <f>SUM(B44:F44)</f>
        <v>59590443.690000013</v>
      </c>
    </row>
    <row r="45" spans="1:7" ht="16.5" thickTop="1"/>
    <row r="46" spans="1:7" ht="18.75">
      <c r="A46" s="192" t="s">
        <v>642</v>
      </c>
      <c r="B46" s="192"/>
      <c r="C46" s="192"/>
      <c r="D46" s="192"/>
    </row>
    <row r="47" spans="1:7" ht="18.75">
      <c r="A47" s="193" t="s">
        <v>643</v>
      </c>
      <c r="B47" s="192"/>
      <c r="C47" s="192"/>
      <c r="D47" s="192"/>
    </row>
    <row r="48" spans="1:7" ht="18.75">
      <c r="A48" s="193"/>
      <c r="B48" s="192"/>
      <c r="C48" s="192"/>
      <c r="D48" s="192"/>
    </row>
    <row r="49" spans="1:7" ht="18.75">
      <c r="A49" s="193"/>
      <c r="B49" s="192"/>
      <c r="C49" s="192"/>
      <c r="D49" s="192"/>
    </row>
    <row r="50" spans="1:7" ht="15.75" customHeight="1">
      <c r="A50" s="194"/>
      <c r="B50" s="195"/>
      <c r="C50" s="195"/>
      <c r="D50" s="196"/>
      <c r="E50" s="196"/>
      <c r="F50" s="197"/>
      <c r="G50" s="198"/>
    </row>
    <row r="51" spans="1:7" ht="15.75" customHeight="1">
      <c r="A51" s="194"/>
      <c r="B51" s="195"/>
      <c r="C51" s="195"/>
      <c r="D51" s="196"/>
      <c r="E51" s="196"/>
      <c r="F51" s="197"/>
      <c r="G51" s="198"/>
    </row>
    <row r="52" spans="1:7" ht="15.75" customHeight="1">
      <c r="A52" s="199"/>
      <c r="B52" s="193"/>
      <c r="C52" s="193"/>
      <c r="D52" s="192"/>
      <c r="F52" s="157"/>
      <c r="G52" s="157"/>
    </row>
    <row r="53" spans="1:7" ht="18.75">
      <c r="A53" s="200"/>
      <c r="B53" s="192"/>
      <c r="C53" s="192"/>
      <c r="F53" s="196" t="s">
        <v>549</v>
      </c>
    </row>
    <row r="54" spans="1:7" ht="18.75">
      <c r="A54" s="200"/>
      <c r="B54" s="192"/>
      <c r="C54" s="192"/>
      <c r="F54" s="192" t="s">
        <v>550</v>
      </c>
    </row>
  </sheetData>
  <sheetProtection password="CCC5" sheet="1" objects="1" scenarios="1"/>
  <mergeCells count="7">
    <mergeCell ref="A4:G4"/>
    <mergeCell ref="A5:G5"/>
    <mergeCell ref="A6:G6"/>
    <mergeCell ref="A7:G7"/>
    <mergeCell ref="B8:C8"/>
    <mergeCell ref="D8:D9"/>
    <mergeCell ref="A9:A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4thQTR2013</vt:lpstr>
      <vt:lpstr>1stQTR2014</vt:lpstr>
      <vt:lpstr>2ndQTR2014</vt:lpstr>
      <vt:lpstr>3rdQTR</vt:lpstr>
      <vt:lpstr>20%IRA</vt:lpstr>
      <vt:lpstr>Sheet3</vt:lpstr>
      <vt:lpstr>SEF</vt:lpstr>
      <vt:lpstr>TRUST.FUND</vt:lpstr>
      <vt:lpstr>LDRRMC</vt:lpstr>
      <vt:lpstr>UNLIQUIDATED.CASH.ADVANCES</vt:lpstr>
      <vt:lpstr>STATEMENT OF CASHFLOWS</vt:lpstr>
      <vt:lpstr>ANNUAL.DEBT.SERVICE</vt:lpstr>
      <vt:lpstr>'1stQTR2014'!Print_Area</vt:lpstr>
      <vt:lpstr>'20%IRA'!Print_Area</vt:lpstr>
      <vt:lpstr>'2ndQTR2014'!Print_Area</vt:lpstr>
      <vt:lpstr>'3rdQTR'!Print_Area</vt:lpstr>
      <vt:lpstr>'20%IRA'!Print_Titles</vt:lpstr>
      <vt:lpstr>'2ndQTR2014'!Print_Titles</vt:lpstr>
      <vt:lpstr>'3rdQTR'!Print_Titles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pc2</cp:lastModifiedBy>
  <cp:lastPrinted>2015-02-26T00:37:18Z</cp:lastPrinted>
  <dcterms:created xsi:type="dcterms:W3CDTF">2014-06-05T16:09:33Z</dcterms:created>
  <dcterms:modified xsi:type="dcterms:W3CDTF">2015-03-06T02:46:06Z</dcterms:modified>
</cp:coreProperties>
</file>