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95" windowHeight="11505" activeTab="6"/>
  </bookViews>
  <sheets>
    <sheet name="scf" sheetId="1" r:id="rId1"/>
    <sheet name="sie" sheetId="2" r:id="rId2"/>
    <sheet name="sef" sheetId="3" r:id="rId3"/>
    <sheet name="pdaf" sheetId="4" r:id="rId4"/>
    <sheet name="20% IRA utilization report" sheetId="5" r:id="rId5"/>
    <sheet name="s of debt service" sheetId="6" r:id="rId6"/>
    <sheet name="REPORT OF LOCAL DISASTER RISK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<sst xmlns="http://schemas.openxmlformats.org/spreadsheetml/2006/main" count="267" uniqueCount="211">
  <si>
    <t>Republic of the Philippines</t>
  </si>
  <si>
    <t>PROVINCE OF PANGASINAN</t>
  </si>
  <si>
    <t>20% COMPONENT OF THE INTERNAL REVENUE ALLOTMENT (IRA) UTILIZATION REPORT</t>
  </si>
  <si>
    <t>GENERAL FUND</t>
  </si>
  <si>
    <t>PARTICULARS</t>
  </si>
  <si>
    <t>Account</t>
  </si>
  <si>
    <t>Appropriation</t>
  </si>
  <si>
    <t>Allotment</t>
  </si>
  <si>
    <t>Obligation</t>
  </si>
  <si>
    <t>Balance</t>
  </si>
  <si>
    <t>Code</t>
  </si>
  <si>
    <t>Community Projects</t>
  </si>
  <si>
    <t>Irrigation</t>
  </si>
  <si>
    <t>Coastal Resources Management</t>
  </si>
  <si>
    <t>8912-1</t>
  </si>
  <si>
    <t>Projects</t>
  </si>
  <si>
    <t>Livelihood Projects</t>
  </si>
  <si>
    <t>Maintenance of Roads and Bridges</t>
  </si>
  <si>
    <t>8917-1</t>
  </si>
  <si>
    <t>Reforestation</t>
  </si>
  <si>
    <t>Artesian Wells</t>
  </si>
  <si>
    <t>8919-2</t>
  </si>
  <si>
    <t>Amortization of Principal and</t>
  </si>
  <si>
    <t>9921-1</t>
  </si>
  <si>
    <t>Interest on Loan - LBP</t>
  </si>
  <si>
    <t>Repair of Schools and Community</t>
  </si>
  <si>
    <t xml:space="preserve">Water/River Resources Mgt. </t>
  </si>
  <si>
    <t>8912-4</t>
  </si>
  <si>
    <t xml:space="preserve"> Projects.</t>
  </si>
  <si>
    <t>TOTAL</t>
  </si>
  <si>
    <t>Certified Correct:</t>
  </si>
  <si>
    <t>ARTURO V. SORIANO</t>
  </si>
  <si>
    <t>OIC-Provincial Accountant</t>
  </si>
  <si>
    <t>LBP Form No.6</t>
  </si>
  <si>
    <t>ANNEX "F"</t>
  </si>
  <si>
    <t>Republic of the Phillippines</t>
  </si>
  <si>
    <t>Province of Pangasinan</t>
  </si>
  <si>
    <t>General Fund</t>
  </si>
  <si>
    <t>Date</t>
  </si>
  <si>
    <t>Principal</t>
  </si>
  <si>
    <t xml:space="preserve">                          Previous Payment</t>
  </si>
  <si>
    <t>Amount Due</t>
  </si>
  <si>
    <t xml:space="preserve">    Balance of the</t>
  </si>
  <si>
    <t>Creditor</t>
  </si>
  <si>
    <t>Contracted</t>
  </si>
  <si>
    <t>Term</t>
  </si>
  <si>
    <t>Amount</t>
  </si>
  <si>
    <t xml:space="preserve">        Made</t>
  </si>
  <si>
    <t xml:space="preserve"> (Budget Year)</t>
  </si>
  <si>
    <t xml:space="preserve">        Principal</t>
  </si>
  <si>
    <t>Interest</t>
  </si>
  <si>
    <t>Total</t>
  </si>
  <si>
    <t>Land Bank of the</t>
  </si>
  <si>
    <t>5 years</t>
  </si>
  <si>
    <t xml:space="preserve">    Philippines</t>
  </si>
  <si>
    <t>7 years</t>
  </si>
  <si>
    <t>Urdaneta Branch</t>
  </si>
  <si>
    <t>10 years</t>
  </si>
  <si>
    <t>8 years</t>
  </si>
  <si>
    <t>Certified  Correct:</t>
  </si>
  <si>
    <t>ARTURO  V.  SORIANO</t>
  </si>
  <si>
    <t>OIC- Provincial Accountant</t>
  </si>
  <si>
    <t>STATEMENT OF CASH FLOWS</t>
  </si>
  <si>
    <t>Cash Flows from Operating Activities:</t>
  </si>
  <si>
    <t>Cash Inflows:</t>
  </si>
  <si>
    <t>Collection from Taxpayers</t>
  </si>
  <si>
    <t>Share from Internal Revenue Collections</t>
  </si>
  <si>
    <t>Receipts from sale of goods or services</t>
  </si>
  <si>
    <t>Interest Income</t>
  </si>
  <si>
    <t>Other Receipts</t>
  </si>
  <si>
    <t>Total Cash Inflow</t>
  </si>
  <si>
    <t>Cash Outflows:</t>
  </si>
  <si>
    <t>Interest  Expenses</t>
  </si>
  <si>
    <t>Total Cash Outflow</t>
  </si>
  <si>
    <t>Cash Flows from Investing Activities:</t>
  </si>
  <si>
    <t>Net Cash from Investing Activities</t>
  </si>
  <si>
    <t>Cash Flows from Financing Activities:</t>
  </si>
  <si>
    <t>Payment of Loan Amortization</t>
  </si>
  <si>
    <t>Net Increase in Cash</t>
  </si>
  <si>
    <t xml:space="preserve"> Certified Correct: </t>
  </si>
  <si>
    <t>Statement of Income and Expenses</t>
  </si>
  <si>
    <t>General Fund Code - 100</t>
  </si>
  <si>
    <t>Income:</t>
  </si>
  <si>
    <t>Rent Income</t>
  </si>
  <si>
    <t>Business Income</t>
  </si>
  <si>
    <t>Real Property Taxes</t>
  </si>
  <si>
    <t>Service Income</t>
  </si>
  <si>
    <t>Other Taxes</t>
  </si>
  <si>
    <t>Internal Revenue Collections</t>
  </si>
  <si>
    <t>Miscellaneous Income</t>
  </si>
  <si>
    <t>Income from Grants and Donations</t>
  </si>
  <si>
    <t>Other Income</t>
  </si>
  <si>
    <t>Less: Expenses</t>
  </si>
  <si>
    <t>Personal Services</t>
  </si>
  <si>
    <t>Maintenance and Other Operating Expenses</t>
  </si>
  <si>
    <t>TOTAL EXPENSES</t>
  </si>
  <si>
    <t>Operating Income</t>
  </si>
  <si>
    <t>Less: Finance Cost</t>
  </si>
  <si>
    <t>Interest Expenses</t>
  </si>
  <si>
    <t>Income Before Subsidies and Extraordinary Items</t>
  </si>
  <si>
    <t>Less:</t>
  </si>
  <si>
    <t>Subsidy to Other Local Government Units</t>
  </si>
  <si>
    <t>Subsidy to National Government Agencies</t>
  </si>
  <si>
    <t>Income before Extraordinary Items:</t>
  </si>
  <si>
    <t>NET INCOME</t>
  </si>
  <si>
    <t>SEF Budget Accountability Form No. 1</t>
  </si>
  <si>
    <t>ANNEX "D"</t>
  </si>
  <si>
    <t>REPORT OF SEF UTILIZATION</t>
  </si>
  <si>
    <t xml:space="preserve">Province/City Municipality </t>
  </si>
  <si>
    <t>Pangasinan</t>
  </si>
  <si>
    <t>Receipt from SEF</t>
  </si>
  <si>
    <t>DISBURSEMENTS (broken down by expense</t>
  </si>
  <si>
    <t>class and by object of expenditure)</t>
  </si>
  <si>
    <t>-0-</t>
  </si>
  <si>
    <t>Capital Outlay</t>
  </si>
  <si>
    <t>Financial Expenses</t>
  </si>
  <si>
    <t>Sub-total</t>
  </si>
  <si>
    <t>Prepared by:</t>
  </si>
  <si>
    <t>300 - TRUST FUND</t>
  </si>
  <si>
    <t>PRIORITY DEVELOPMENT ASSISTANCE FUND (PDAF) UTILIZATION REPORT</t>
  </si>
  <si>
    <t>FUNDS RECEIVED</t>
  </si>
  <si>
    <t>DISBURSEMENTS</t>
  </si>
  <si>
    <t>BALANCE</t>
  </si>
  <si>
    <t>Particulars</t>
  </si>
  <si>
    <t>February 2011</t>
  </si>
  <si>
    <t>Cong. Leopoldo N. Bataoil</t>
  </si>
  <si>
    <t>- financial assistance for the indigent patients</t>
  </si>
  <si>
    <t>Pangasinan Provincial Hospital, San Carlos  City</t>
  </si>
  <si>
    <t>T O T A L</t>
  </si>
  <si>
    <t>ARTURO V. SORIANO, CPA</t>
  </si>
  <si>
    <t>12//2012</t>
  </si>
  <si>
    <t>Investment Promotion</t>
  </si>
  <si>
    <t>8971-1</t>
  </si>
  <si>
    <t>Total Income</t>
  </si>
  <si>
    <t xml:space="preserve">Payments to - </t>
  </si>
  <si>
    <t xml:space="preserve">   To suppliers/creditors</t>
  </si>
  <si>
    <t xml:space="preserve">   To employees</t>
  </si>
  <si>
    <t>Other Disbursements</t>
  </si>
  <si>
    <t>Cash Provided by (Used In)</t>
  </si>
  <si>
    <t>Sale of Debt Securities of other Entities</t>
  </si>
  <si>
    <t>Collection of Principal on Loans to other Entities</t>
  </si>
  <si>
    <t>Infrastracture</t>
  </si>
  <si>
    <t>Issuance of Debt Securities</t>
  </si>
  <si>
    <t>Acquisition of Loan</t>
  </si>
  <si>
    <t>Cash Provided by used In)</t>
  </si>
  <si>
    <t>Annex "A"</t>
  </si>
  <si>
    <t>LDRRMF Accountability Form No. 1</t>
  </si>
  <si>
    <t>REPORT OF LOCAL DISASTER RISK REDUCTION AND MANAGEMENT FUND UTILIZATION</t>
  </si>
  <si>
    <t>Estimated Revenue from Regular Resources</t>
  </si>
  <si>
    <t>CALAMITY FUND</t>
  </si>
  <si>
    <t>Less: DISBURSEMENTS</t>
  </si>
  <si>
    <t>Pre-Disaster Preparedness Programs</t>
  </si>
  <si>
    <t>NON-OFFICE EXPENSES:</t>
  </si>
  <si>
    <t>Food Supplies Expense</t>
  </si>
  <si>
    <t>2/221/2013 - payment for 70 pax meals</t>
  </si>
  <si>
    <t>and snacks served during the Regional Planning</t>
  </si>
  <si>
    <t>Meeting re: First Quarter Nationwide Simultaneous</t>
  </si>
  <si>
    <t>Earthquake Drill</t>
  </si>
  <si>
    <t>Medical, Dental, Laboratory Supplies</t>
  </si>
  <si>
    <t>Other Maintenance and Operating Expense</t>
  </si>
  <si>
    <t>Post-Disaster Programs</t>
  </si>
  <si>
    <t>Donations</t>
  </si>
  <si>
    <t>Payment of Premiums on Calamity Insurance</t>
  </si>
  <si>
    <t>Sub-total - Disbursements</t>
  </si>
  <si>
    <t>For the Quarter Ending June 30, 2013</t>
  </si>
  <si>
    <t>Travelling Expense</t>
  </si>
  <si>
    <t>5/29/2013 - payment of per diems for the</t>
  </si>
  <si>
    <t>month of April and May 2013 to assist the</t>
  </si>
  <si>
    <t>Health Emergency Management staff of the</t>
  </si>
  <si>
    <t>Dept. of Health during the conduct of the</t>
  </si>
  <si>
    <t>First Aid Mgt. and Basic Life Support Training</t>
  </si>
  <si>
    <t>Training Expense</t>
  </si>
  <si>
    <t>3/11/2013 - cash advance in attending the</t>
  </si>
  <si>
    <t>Pre-Summit on Disaster Risk Reduction and</t>
  </si>
  <si>
    <t>Management of LCE's on March 12-15 and</t>
  </si>
  <si>
    <t>National Summit on March 20, 2013 at</t>
  </si>
  <si>
    <t>PICC Roxas Blvd., Manila</t>
  </si>
  <si>
    <t>6/20/2013 Fernando de Guzman &amp; Co. (11)</t>
  </si>
  <si>
    <t>payment for per diems in attending the</t>
  </si>
  <si>
    <t>various disaster preparedness seminars</t>
  </si>
  <si>
    <t>and trainings</t>
  </si>
  <si>
    <t>Gasoline, Oil, Lubricants Expense</t>
  </si>
  <si>
    <t>RIS# 522 - payment for diesel fuel, gasoline</t>
  </si>
  <si>
    <t>and lubricants consumed for the month of</t>
  </si>
  <si>
    <t>Dec. 2012</t>
  </si>
  <si>
    <t>RIS# 4546 - payment for fuel, XCS gasoline</t>
  </si>
  <si>
    <t>April 2013</t>
  </si>
  <si>
    <t>RIS# 4545 - payment for fuel, XCS gasoline</t>
  </si>
  <si>
    <t>March 2013</t>
  </si>
  <si>
    <t>RIS# 4547 - payment for fuel, XCS gasoline</t>
  </si>
  <si>
    <t>February 2013</t>
  </si>
  <si>
    <t>Pedro A. Justo &amp; Co. - financial assistance</t>
  </si>
  <si>
    <t xml:space="preserve">(emergency shelter assistance) </t>
  </si>
  <si>
    <t>re: victims of tornado that happened last</t>
  </si>
  <si>
    <t>May 3, 2013</t>
  </si>
  <si>
    <t xml:space="preserve">Maritess Robles and Co. - payment of </t>
  </si>
  <si>
    <t xml:space="preserve">emergency shelter assistance </t>
  </si>
  <si>
    <t>re: victims of violent whirlwind (buhawi)</t>
  </si>
  <si>
    <t>with hailstorm that happened last 6/24/2013</t>
  </si>
  <si>
    <t>Certified by:</t>
  </si>
  <si>
    <t>As of the Quarter Ending June 30, 2013</t>
  </si>
  <si>
    <t>Budget Year 2nd Quarter 2013</t>
  </si>
  <si>
    <t>As of June 30,2013</t>
  </si>
  <si>
    <t>For the Second Quarter Ending June 30,2013</t>
  </si>
  <si>
    <t>Sale of Property, Plant and Equipment and Public</t>
  </si>
  <si>
    <t xml:space="preserve">Purchase of Property, Plant and Equipment and Public </t>
  </si>
  <si>
    <t xml:space="preserve"> Grant/Loans to Other Entities</t>
  </si>
  <si>
    <t>Retirement/.Redemption of Debt Securities</t>
  </si>
  <si>
    <r>
      <t xml:space="preserve">Cash at Beginning of the Period- </t>
    </r>
    <r>
      <rPr>
        <b/>
        <sz val="11"/>
        <rFont val="Arial"/>
        <family val="2"/>
      </rPr>
      <t>3/31/2013</t>
    </r>
  </si>
  <si>
    <t>Cash at the End of the Period- 6/30/2013</t>
  </si>
  <si>
    <t>FOR THE 2nd QUARTER ENDING June 30, 2013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</si>
</sst>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Z$&quot;#,##0_);\(&quot;Z$&quot;#,##0\)"/>
    <numFmt numFmtId="165" formatCode="&quot;Z$&quot;#,##0_);[Red]\(&quot;Z$&quot;#,##0\)"/>
    <numFmt numFmtId="166" formatCode="&quot;Z$&quot;#,##0.00_);\(&quot;Z$&quot;#,##0.00\)"/>
    <numFmt numFmtId="167" formatCode="&quot;Z$&quot;#,##0.00_);[Red]\(&quot;Z$&quot;#,##0.00\)"/>
    <numFmt numFmtId="168" formatCode="_(&quot;Z$&quot;* #,##0_);_(&quot;Z$&quot;* \(#,##0\);_(&quot;Z$&quot;* &quot;-&quot;_);_(@_)"/>
    <numFmt numFmtId="169" formatCode="_(&quot;Z$&quot;* #,##0.00_);_(&quot;Z$&quot;* \(#,##0.00\);_(&quot;Z$&quot;* &quot;-&quot;??_);_(@_)"/>
    <numFmt numFmtId="170" formatCode="_(\P#,##0.00_);_(* \(#,##0.00\);_(* &quot;-&quot;??_);_(@_)"/>
    <numFmt numFmtId="171" formatCode="_(&quot;P&quot;* #,##0.00_);_(&quot;P&quot;* \(#,##0.00\);_(&quot;P&quot;* &quot;-&quot;??_);_(@_)"/>
    <numFmt numFmtId="172" formatCode="_(\P* #,##0.00_);_(&quot;$&quot;* \(#,##0.00\);_(&quot;$&quot;* &quot;-&quot;??_);_(@_)"/>
    <numFmt numFmtId="173" formatCode="_(\P* #,##0.00_);_(\P* \(#,##0.00\);_(\P* &quot;-&quot;??_);_(@_)"/>
    <numFmt numFmtId="174" formatCode="_(\P* #,##0.00_);_(* \(#,##0.00\);_(* &quot;-&quot;??_);_(@_)"/>
    <numFmt numFmtId="175" formatCode="_(\P* #,##0.00_);_(\P* \(#,##0.00\);_(&quot;$&quot;* &quot;-&quot;??_);_(@_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2"/>
      <name val="AvantGarde Bk BT"/>
      <family val="0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u val="single"/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u val="single"/>
      <sz val="11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i/>
      <sz val="11"/>
      <name val="Calibri"/>
      <family val="2"/>
    </font>
    <font>
      <u val="single"/>
      <sz val="11"/>
      <color indexed="8"/>
      <name val="Calibri"/>
      <family val="2"/>
    </font>
    <font>
      <sz val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u val="single"/>
      <sz val="12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i/>
      <u val="single"/>
      <sz val="11"/>
      <color theme="1"/>
      <name val="Calibri"/>
      <family val="2"/>
    </font>
    <font>
      <sz val="14"/>
      <color theme="1"/>
      <name val="Calibri"/>
      <family val="2"/>
    </font>
    <font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00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0" fillId="0" borderId="19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 horizontal="center"/>
    </xf>
    <xf numFmtId="0" fontId="4" fillId="0" borderId="20" xfId="0" applyFont="1" applyBorder="1" applyAlignment="1">
      <alignment/>
    </xf>
    <xf numFmtId="0" fontId="0" fillId="0" borderId="2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43" fontId="3" fillId="0" borderId="0" xfId="44" applyFont="1" applyAlignment="1">
      <alignment/>
    </xf>
    <xf numFmtId="172" fontId="3" fillId="0" borderId="0" xfId="44" applyNumberFormat="1" applyFont="1" applyBorder="1" applyAlignment="1">
      <alignment/>
    </xf>
    <xf numFmtId="43" fontId="3" fillId="0" borderId="0" xfId="44" applyFont="1" applyBorder="1" applyAlignment="1">
      <alignment/>
    </xf>
    <xf numFmtId="43" fontId="3" fillId="0" borderId="12" xfId="44" applyFont="1" applyBorder="1" applyAlignment="1">
      <alignment/>
    </xf>
    <xf numFmtId="172" fontId="6" fillId="0" borderId="21" xfId="44" applyNumberFormat="1" applyFont="1" applyBorder="1" applyAlignment="1">
      <alignment/>
    </xf>
    <xf numFmtId="43" fontId="6" fillId="0" borderId="0" xfId="44" applyFont="1" applyAlignment="1">
      <alignment/>
    </xf>
    <xf numFmtId="0" fontId="57" fillId="0" borderId="0" xfId="0" applyFont="1" applyAlignment="1">
      <alignment/>
    </xf>
    <xf numFmtId="0" fontId="54" fillId="0" borderId="12" xfId="0" applyFont="1" applyBorder="1" applyAlignment="1">
      <alignment/>
    </xf>
    <xf numFmtId="4" fontId="54" fillId="0" borderId="12" xfId="0" applyNumberFormat="1" applyFont="1" applyBorder="1" applyAlignment="1" quotePrefix="1">
      <alignment horizontal="center"/>
    </xf>
    <xf numFmtId="0" fontId="54" fillId="0" borderId="20" xfId="0" applyFont="1" applyBorder="1" applyAlignment="1">
      <alignment/>
    </xf>
    <xf numFmtId="4" fontId="54" fillId="0" borderId="12" xfId="0" applyNumberFormat="1" applyFont="1" applyBorder="1" applyAlignment="1">
      <alignment horizontal="center"/>
    </xf>
    <xf numFmtId="0" fontId="54" fillId="0" borderId="0" xfId="0" applyFont="1" applyBorder="1" applyAlignment="1">
      <alignment/>
    </xf>
    <xf numFmtId="43" fontId="52" fillId="0" borderId="22" xfId="42" applyFont="1" applyBorder="1" applyAlignment="1">
      <alignment horizontal="center"/>
    </xf>
    <xf numFmtId="0" fontId="52" fillId="0" borderId="0" xfId="0" applyFont="1" applyAlignment="1">
      <alignment/>
    </xf>
    <xf numFmtId="0" fontId="52" fillId="0" borderId="23" xfId="0" applyFont="1" applyBorder="1" applyAlignment="1">
      <alignment horizontal="center"/>
    </xf>
    <xf numFmtId="0" fontId="52" fillId="0" borderId="19" xfId="0" applyFont="1" applyBorder="1" applyAlignment="1">
      <alignment horizontal="center"/>
    </xf>
    <xf numFmtId="43" fontId="52" fillId="0" borderId="18" xfId="42" applyFont="1" applyBorder="1" applyAlignment="1">
      <alignment horizontal="center"/>
    </xf>
    <xf numFmtId="43" fontId="52" fillId="0" borderId="19" xfId="42" applyFont="1" applyBorder="1" applyAlignment="1">
      <alignment horizontal="center"/>
    </xf>
    <xf numFmtId="43" fontId="52" fillId="0" borderId="24" xfId="42" applyFont="1" applyBorder="1" applyAlignment="1">
      <alignment horizontal="center"/>
    </xf>
    <xf numFmtId="0" fontId="0" fillId="0" borderId="25" xfId="0" applyBorder="1" applyAlignment="1" quotePrefix="1">
      <alignment/>
    </xf>
    <xf numFmtId="0" fontId="52" fillId="0" borderId="16" xfId="0" applyFont="1" applyBorder="1" applyAlignment="1">
      <alignment/>
    </xf>
    <xf numFmtId="43" fontId="0" fillId="0" borderId="16" xfId="42" applyFont="1" applyBorder="1" applyAlignment="1">
      <alignment/>
    </xf>
    <xf numFmtId="43" fontId="0" fillId="0" borderId="16" xfId="42" applyFont="1" applyBorder="1" applyAlignment="1" quotePrefix="1">
      <alignment horizontal="center"/>
    </xf>
    <xf numFmtId="0" fontId="0" fillId="0" borderId="16" xfId="0" applyBorder="1" applyAlignment="1" quotePrefix="1">
      <alignment/>
    </xf>
    <xf numFmtId="43" fontId="0" fillId="0" borderId="26" xfId="42" applyFont="1" applyBorder="1" applyAlignment="1">
      <alignment/>
    </xf>
    <xf numFmtId="0" fontId="0" fillId="0" borderId="25" xfId="0" applyBorder="1" applyAlignment="1">
      <alignment/>
    </xf>
    <xf numFmtId="0" fontId="0" fillId="0" borderId="16" xfId="0" applyBorder="1" applyAlignment="1">
      <alignment/>
    </xf>
    <xf numFmtId="43" fontId="0" fillId="0" borderId="16" xfId="42" applyFont="1" applyBorder="1" applyAlignment="1">
      <alignment horizontal="center"/>
    </xf>
    <xf numFmtId="0" fontId="0" fillId="0" borderId="23" xfId="0" applyBorder="1" applyAlignment="1">
      <alignment/>
    </xf>
    <xf numFmtId="0" fontId="58" fillId="0" borderId="19" xfId="0" applyFont="1" applyBorder="1" applyAlignment="1">
      <alignment horizontal="right"/>
    </xf>
    <xf numFmtId="43" fontId="58" fillId="0" borderId="19" xfId="42" applyFont="1" applyBorder="1" applyAlignment="1">
      <alignment/>
    </xf>
    <xf numFmtId="43" fontId="0" fillId="0" borderId="19" xfId="42" applyFont="1" applyBorder="1" applyAlignment="1" quotePrefix="1">
      <alignment horizontal="center"/>
    </xf>
    <xf numFmtId="43" fontId="58" fillId="0" borderId="24" xfId="42" applyFont="1" applyBorder="1" applyAlignment="1">
      <alignment/>
    </xf>
    <xf numFmtId="0" fontId="52" fillId="0" borderId="27" xfId="0" applyFont="1" applyBorder="1" applyAlignment="1">
      <alignment/>
    </xf>
    <xf numFmtId="0" fontId="52" fillId="0" borderId="28" xfId="0" applyFont="1" applyBorder="1" applyAlignment="1">
      <alignment/>
    </xf>
    <xf numFmtId="174" fontId="52" fillId="0" borderId="28" xfId="42" applyNumberFormat="1" applyFont="1" applyBorder="1" applyAlignment="1">
      <alignment/>
    </xf>
    <xf numFmtId="43" fontId="52" fillId="0" borderId="28" xfId="42" applyFont="1" applyBorder="1" applyAlignment="1">
      <alignment/>
    </xf>
    <xf numFmtId="174" fontId="52" fillId="0" borderId="29" xfId="42" applyNumberFormat="1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Border="1" applyAlignment="1">
      <alignment/>
    </xf>
    <xf numFmtId="43" fontId="0" fillId="0" borderId="0" xfId="0" applyNumberFormat="1" applyAlignment="1">
      <alignment/>
    </xf>
    <xf numFmtId="0" fontId="0" fillId="0" borderId="3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right"/>
    </xf>
    <xf numFmtId="43" fontId="4" fillId="0" borderId="11" xfId="0" applyNumberFormat="1" applyFont="1" applyBorder="1" applyAlignment="1">
      <alignment horizontal="right"/>
    </xf>
    <xf numFmtId="43" fontId="4" fillId="0" borderId="19" xfId="0" applyNumberFormat="1" applyFont="1" applyBorder="1" applyAlignment="1">
      <alignment horizontal="right"/>
    </xf>
    <xf numFmtId="0" fontId="59" fillId="0" borderId="31" xfId="0" applyFont="1" applyBorder="1" applyAlignment="1">
      <alignment horizontal="center"/>
    </xf>
    <xf numFmtId="0" fontId="59" fillId="0" borderId="32" xfId="0" applyFont="1" applyBorder="1" applyAlignment="1">
      <alignment horizontal="center"/>
    </xf>
    <xf numFmtId="0" fontId="54" fillId="0" borderId="17" xfId="0" applyFont="1" applyBorder="1" applyAlignment="1">
      <alignment/>
    </xf>
    <xf numFmtId="0" fontId="54" fillId="0" borderId="19" xfId="0" applyFont="1" applyBorder="1" applyAlignment="1">
      <alignment horizontal="center"/>
    </xf>
    <xf numFmtId="170" fontId="54" fillId="0" borderId="19" xfId="42" applyNumberFormat="1" applyFont="1" applyBorder="1" applyAlignment="1">
      <alignment horizontal="right"/>
    </xf>
    <xf numFmtId="170" fontId="54" fillId="0" borderId="33" xfId="42" applyNumberFormat="1" applyFont="1" applyBorder="1" applyAlignment="1">
      <alignment horizontal="right"/>
    </xf>
    <xf numFmtId="0" fontId="54" fillId="0" borderId="10" xfId="0" applyFont="1" applyBorder="1" applyAlignment="1">
      <alignment/>
    </xf>
    <xf numFmtId="0" fontId="54" fillId="0" borderId="11" xfId="0" applyFont="1" applyBorder="1" applyAlignment="1">
      <alignment horizontal="center" vertical="center"/>
    </xf>
    <xf numFmtId="43" fontId="54" fillId="0" borderId="11" xfId="42" applyFont="1" applyBorder="1" applyAlignment="1">
      <alignment vertical="center"/>
    </xf>
    <xf numFmtId="43" fontId="54" fillId="0" borderId="10" xfId="42" applyFont="1" applyBorder="1" applyAlignment="1">
      <alignment horizontal="center" vertical="center"/>
    </xf>
    <xf numFmtId="0" fontId="54" fillId="0" borderId="14" xfId="0" applyFont="1" applyBorder="1" applyAlignment="1">
      <alignment/>
    </xf>
    <xf numFmtId="0" fontId="54" fillId="0" borderId="17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43" fontId="54" fillId="0" borderId="11" xfId="42" applyFont="1" applyBorder="1" applyAlignment="1">
      <alignment horizontal="center"/>
    </xf>
    <xf numFmtId="43" fontId="54" fillId="0" borderId="10" xfId="42" applyFont="1" applyBorder="1" applyAlignment="1">
      <alignment horizontal="center"/>
    </xf>
    <xf numFmtId="43" fontId="54" fillId="0" borderId="11" xfId="42" applyFont="1" applyBorder="1" applyAlignment="1">
      <alignment horizontal="center" vertical="center"/>
    </xf>
    <xf numFmtId="0" fontId="54" fillId="0" borderId="10" xfId="0" applyFont="1" applyBorder="1" applyAlignment="1">
      <alignment horizontal="left"/>
    </xf>
    <xf numFmtId="0" fontId="54" fillId="0" borderId="14" xfId="0" applyFont="1" applyFill="1" applyBorder="1" applyAlignment="1">
      <alignment/>
    </xf>
    <xf numFmtId="0" fontId="54" fillId="0" borderId="17" xfId="0" applyFont="1" applyFill="1" applyBorder="1" applyAlignment="1">
      <alignment horizontal="left"/>
    </xf>
    <xf numFmtId="0" fontId="54" fillId="0" borderId="30" xfId="0" applyFont="1" applyFill="1" applyBorder="1" applyAlignment="1">
      <alignment horizontal="left"/>
    </xf>
    <xf numFmtId="0" fontId="54" fillId="0" borderId="16" xfId="0" applyFont="1" applyBorder="1" applyAlignment="1">
      <alignment horizontal="center" vertical="center"/>
    </xf>
    <xf numFmtId="43" fontId="54" fillId="0" borderId="16" xfId="42" applyFont="1" applyBorder="1" applyAlignment="1">
      <alignment horizontal="center" vertical="center"/>
    </xf>
    <xf numFmtId="43" fontId="54" fillId="0" borderId="30" xfId="42" applyFont="1" applyBorder="1" applyAlignment="1">
      <alignment horizontal="center" vertical="center"/>
    </xf>
    <xf numFmtId="0" fontId="54" fillId="0" borderId="34" xfId="0" applyFont="1" applyBorder="1" applyAlignment="1">
      <alignment/>
    </xf>
    <xf numFmtId="170" fontId="55" fillId="0" borderId="11" xfId="0" applyNumberFormat="1" applyFont="1" applyBorder="1" applyAlignment="1">
      <alignment/>
    </xf>
    <xf numFmtId="170" fontId="55" fillId="0" borderId="10" xfId="0" applyNumberFormat="1" applyFont="1" applyBorder="1" applyAlignment="1">
      <alignment horizontal="right"/>
    </xf>
    <xf numFmtId="170" fontId="55" fillId="0" borderId="11" xfId="0" applyNumberFormat="1" applyFont="1" applyBorder="1" applyAlignment="1">
      <alignment horizontal="right"/>
    </xf>
    <xf numFmtId="43" fontId="3" fillId="0" borderId="20" xfId="44" applyFont="1" applyBorder="1" applyAlignment="1">
      <alignment/>
    </xf>
    <xf numFmtId="43" fontId="3" fillId="0" borderId="35" xfId="44" applyFont="1" applyBorder="1" applyAlignment="1">
      <alignment/>
    </xf>
    <xf numFmtId="43" fontId="3" fillId="0" borderId="35" xfId="44" applyFont="1" applyBorder="1" applyAlignment="1">
      <alignment horizontal="center"/>
    </xf>
    <xf numFmtId="43" fontId="0" fillId="0" borderId="0" xfId="42" applyFont="1" applyAlignment="1">
      <alignment/>
    </xf>
    <xf numFmtId="0" fontId="60" fillId="0" borderId="0" xfId="0" applyFont="1" applyAlignment="1">
      <alignment/>
    </xf>
    <xf numFmtId="0" fontId="32" fillId="0" borderId="0" xfId="0" applyFont="1" applyBorder="1" applyAlignment="1">
      <alignment/>
    </xf>
    <xf numFmtId="43" fontId="33" fillId="33" borderId="0" xfId="42" applyFont="1" applyFill="1" applyBorder="1" applyAlignment="1">
      <alignment/>
    </xf>
    <xf numFmtId="0" fontId="33" fillId="0" borderId="0" xfId="0" applyFont="1" applyBorder="1" applyAlignment="1">
      <alignment/>
    </xf>
    <xf numFmtId="43" fontId="33" fillId="33" borderId="20" xfId="42" applyFont="1" applyFill="1" applyBorder="1" applyAlignment="1">
      <alignment/>
    </xf>
    <xf numFmtId="174" fontId="52" fillId="0" borderId="21" xfId="42" applyNumberFormat="1" applyFont="1" applyBorder="1" applyAlignment="1">
      <alignment/>
    </xf>
    <xf numFmtId="0" fontId="55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52" fillId="0" borderId="36" xfId="0" applyFont="1" applyBorder="1" applyAlignment="1">
      <alignment horizontal="center"/>
    </xf>
    <xf numFmtId="0" fontId="52" fillId="0" borderId="37" xfId="0" applyFont="1" applyBorder="1" applyAlignment="1">
      <alignment horizontal="center"/>
    </xf>
    <xf numFmtId="0" fontId="52" fillId="0" borderId="38" xfId="0" applyFont="1" applyBorder="1" applyAlignment="1">
      <alignment horizontal="center"/>
    </xf>
    <xf numFmtId="0" fontId="52" fillId="0" borderId="33" xfId="0" applyFont="1" applyBorder="1" applyAlignment="1">
      <alignment horizontal="center"/>
    </xf>
    <xf numFmtId="0" fontId="54" fillId="0" borderId="13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43" fontId="54" fillId="0" borderId="13" xfId="42" applyFont="1" applyBorder="1" applyAlignment="1">
      <alignment horizontal="center" vertical="center"/>
    </xf>
    <xf numFmtId="43" fontId="54" fillId="0" borderId="19" xfId="42" applyFont="1" applyBorder="1" applyAlignment="1">
      <alignment horizontal="center" vertical="center"/>
    </xf>
    <xf numFmtId="43" fontId="54" fillId="0" borderId="14" xfId="42" applyFont="1" applyBorder="1" applyAlignment="1">
      <alignment horizontal="center" vertical="center"/>
    </xf>
    <xf numFmtId="43" fontId="54" fillId="0" borderId="17" xfId="42" applyFont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9" fillId="0" borderId="14" xfId="0" applyFont="1" applyBorder="1" applyAlignment="1">
      <alignment horizontal="center" vertical="center"/>
    </xf>
    <xf numFmtId="0" fontId="59" fillId="0" borderId="39" xfId="0" applyFont="1" applyBorder="1" applyAlignment="1">
      <alignment horizontal="center" vertical="center"/>
    </xf>
    <xf numFmtId="0" fontId="59" fillId="0" borderId="31" xfId="0" applyFont="1" applyBorder="1" applyAlignment="1">
      <alignment horizontal="center" vertical="center"/>
    </xf>
    <xf numFmtId="0" fontId="61" fillId="0" borderId="32" xfId="0" applyFont="1" applyBorder="1" applyAlignment="1">
      <alignment horizontal="center" vertical="center"/>
    </xf>
    <xf numFmtId="0" fontId="59" fillId="0" borderId="40" xfId="0" applyFont="1" applyBorder="1" applyAlignment="1">
      <alignment horizontal="center" vertical="center"/>
    </xf>
    <xf numFmtId="0" fontId="59" fillId="0" borderId="41" xfId="0" applyFont="1" applyBorder="1" applyAlignment="1">
      <alignment horizontal="center" vertical="center"/>
    </xf>
    <xf numFmtId="0" fontId="59" fillId="0" borderId="42" xfId="0" applyFont="1" applyBorder="1" applyAlignment="1">
      <alignment horizontal="center" vertical="center"/>
    </xf>
    <xf numFmtId="0" fontId="59" fillId="0" borderId="4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2" fillId="0" borderId="0" xfId="0" applyFont="1" applyAlignment="1">
      <alignment horizontal="center"/>
    </xf>
    <xf numFmtId="43" fontId="0" fillId="0" borderId="0" xfId="42" applyFont="1" applyAlignment="1">
      <alignment/>
    </xf>
    <xf numFmtId="174" fontId="0" fillId="0" borderId="12" xfId="42" applyNumberFormat="1" applyFont="1" applyBorder="1" applyAlignment="1">
      <alignment/>
    </xf>
    <xf numFmtId="174" fontId="0" fillId="0" borderId="35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33" fillId="0" borderId="0" xfId="44" applyFont="1" applyBorder="1" applyAlignment="1">
      <alignment/>
    </xf>
    <xf numFmtId="43" fontId="35" fillId="33" borderId="20" xfId="42" applyFont="1" applyFill="1" applyBorder="1" applyAlignment="1">
      <alignment/>
    </xf>
    <xf numFmtId="14" fontId="33" fillId="0" borderId="0" xfId="0" applyNumberFormat="1" applyFont="1" applyBorder="1" applyAlignment="1">
      <alignment/>
    </xf>
    <xf numFmtId="0" fontId="33" fillId="0" borderId="0" xfId="0" applyFont="1" applyBorder="1" applyAlignment="1" quotePrefix="1">
      <alignment/>
    </xf>
    <xf numFmtId="43" fontId="35" fillId="33" borderId="0" xfId="42" applyFont="1" applyFill="1" applyBorder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43" fontId="58" fillId="0" borderId="20" xfId="42" applyFont="1" applyBorder="1" applyAlignment="1">
      <alignment/>
    </xf>
    <xf numFmtId="0" fontId="62" fillId="0" borderId="0" xfId="0" applyFont="1" applyAlignment="1">
      <alignment/>
    </xf>
    <xf numFmtId="43" fontId="0" fillId="0" borderId="20" xfId="42" applyFont="1" applyBorder="1" applyAlignment="1">
      <alignment/>
    </xf>
    <xf numFmtId="43" fontId="0" fillId="0" borderId="11" xfId="44" applyFont="1" applyBorder="1" applyAlignment="1">
      <alignment horizontal="right"/>
    </xf>
    <xf numFmtId="43" fontId="0" fillId="0" borderId="10" xfId="44" applyFont="1" applyBorder="1" applyAlignment="1">
      <alignment horizontal="right"/>
    </xf>
    <xf numFmtId="43" fontId="0" fillId="0" borderId="19" xfId="44" applyFont="1" applyBorder="1" applyAlignment="1">
      <alignment horizontal="right"/>
    </xf>
    <xf numFmtId="0" fontId="3" fillId="0" borderId="0" xfId="57" applyFont="1" applyAlignment="1">
      <alignment horizontal="center"/>
      <protection/>
    </xf>
    <xf numFmtId="0" fontId="3" fillId="0" borderId="0" xfId="57" applyFont="1">
      <alignment/>
      <protection/>
    </xf>
    <xf numFmtId="0" fontId="8" fillId="0" borderId="0" xfId="57" applyFont="1" applyAlignment="1">
      <alignment horizontal="center"/>
      <protection/>
    </xf>
    <xf numFmtId="15" fontId="7" fillId="0" borderId="0" xfId="57" applyNumberFormat="1" applyFont="1" applyAlignment="1">
      <alignment horizontal="center"/>
      <protection/>
    </xf>
    <xf numFmtId="43" fontId="3" fillId="0" borderId="0" xfId="57" applyNumberFormat="1" applyFont="1">
      <alignment/>
      <protection/>
    </xf>
    <xf numFmtId="0" fontId="3" fillId="0" borderId="0" xfId="57" applyFont="1" applyBorder="1">
      <alignment/>
      <protection/>
    </xf>
    <xf numFmtId="43" fontId="3" fillId="0" borderId="0" xfId="57" applyNumberFormat="1" applyFont="1" applyBorder="1">
      <alignment/>
      <protection/>
    </xf>
    <xf numFmtId="0" fontId="6" fillId="0" borderId="0" xfId="57" applyFont="1">
      <alignment/>
      <protection/>
    </xf>
    <xf numFmtId="43" fontId="37" fillId="0" borderId="0" xfId="44" applyFont="1" applyAlignment="1">
      <alignment/>
    </xf>
    <xf numFmtId="0" fontId="6" fillId="0" borderId="0" xfId="58" applyFont="1" applyAlignment="1">
      <alignment horizontal="center"/>
      <protection/>
    </xf>
    <xf numFmtId="0" fontId="3" fillId="0" borderId="0" xfId="58" applyFont="1">
      <alignment/>
      <protection/>
    </xf>
    <xf numFmtId="15" fontId="7" fillId="0" borderId="0" xfId="58" applyNumberFormat="1" applyFont="1" applyAlignment="1">
      <alignment horizontal="center"/>
      <protection/>
    </xf>
    <xf numFmtId="171" fontId="3" fillId="0" borderId="0" xfId="45" applyNumberFormat="1" applyFont="1" applyAlignment="1">
      <alignment/>
    </xf>
    <xf numFmtId="43" fontId="3" fillId="0" borderId="0" xfId="45" applyFont="1" applyAlignment="1">
      <alignment/>
    </xf>
    <xf numFmtId="172" fontId="3" fillId="0" borderId="20" xfId="58" applyNumberFormat="1" applyFont="1" applyBorder="1">
      <alignment/>
      <protection/>
    </xf>
    <xf numFmtId="172" fontId="3" fillId="0" borderId="0" xfId="45" applyNumberFormat="1" applyFont="1" applyAlignment="1">
      <alignment/>
    </xf>
    <xf numFmtId="172" fontId="3" fillId="0" borderId="20" xfId="45" applyNumberFormat="1" applyFont="1" applyBorder="1" applyAlignment="1">
      <alignment/>
    </xf>
    <xf numFmtId="43" fontId="3" fillId="0" borderId="0" xfId="45" applyFont="1" applyBorder="1" applyAlignment="1">
      <alignment/>
    </xf>
    <xf numFmtId="43" fontId="3" fillId="0" borderId="0" xfId="45" applyFont="1" applyAlignment="1">
      <alignment horizontal="center"/>
    </xf>
    <xf numFmtId="43" fontId="3" fillId="0" borderId="20" xfId="45" applyFont="1" applyBorder="1" applyAlignment="1">
      <alignment horizontal="center"/>
    </xf>
    <xf numFmtId="43" fontId="3" fillId="0" borderId="0" xfId="58" applyNumberFormat="1" applyFont="1">
      <alignment/>
      <protection/>
    </xf>
    <xf numFmtId="43" fontId="3" fillId="0" borderId="12" xfId="58" applyNumberFormat="1" applyFont="1" applyBorder="1">
      <alignment/>
      <protection/>
    </xf>
    <xf numFmtId="0" fontId="6" fillId="0" borderId="0" xfId="58" applyFont="1">
      <alignment/>
      <protection/>
    </xf>
    <xf numFmtId="172" fontId="6" fillId="0" borderId="21" xfId="45" applyNumberFormat="1" applyFont="1" applyBorder="1" applyAlignment="1">
      <alignment/>
    </xf>
    <xf numFmtId="0" fontId="54" fillId="0" borderId="14" xfId="0" applyFont="1" applyFill="1" applyBorder="1" applyAlignment="1">
      <alignment horizontal="left"/>
    </xf>
    <xf numFmtId="0" fontId="54" fillId="0" borderId="13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175" fontId="54" fillId="0" borderId="0" xfId="0" applyNumberFormat="1" applyFont="1" applyAlignment="1" quotePrefix="1">
      <alignment/>
    </xf>
    <xf numFmtId="170" fontId="54" fillId="0" borderId="12" xfId="42" applyNumberFormat="1" applyFont="1" applyBorder="1" applyAlignment="1" quotePrefix="1">
      <alignment/>
    </xf>
    <xf numFmtId="175" fontId="54" fillId="0" borderId="21" xfId="42" applyNumberFormat="1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4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O_FILE_SERVER\Accounting%20Files%202k9\Janine.Sison\Trial%20balance\Pre-Closing%20trial%20balance\Jun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 funds"/>
      <sheetName val="Scf 2nd"/>
      <sheetName val="scf 1st &amp; 2nd"/>
      <sheetName val="Scf ist"/>
      <sheetName val=" conso income"/>
      <sheetName val="conso"/>
      <sheetName val="crj june 1-2"/>
      <sheetName val="crj"/>
      <sheetName val="Cash Flow"/>
      <sheetName val="notes"/>
      <sheetName val="june pretb"/>
      <sheetName val="summary"/>
      <sheetName val="Income"/>
      <sheetName val="LOANSLBP"/>
      <sheetName val="rrr"/>
      <sheetName val="SIE"/>
      <sheetName val="balsheet"/>
      <sheetName val="Sheet4"/>
    </sheetNames>
    <sheetDataSet>
      <sheetData sheetId="10">
        <row r="120">
          <cell r="C120">
            <v>252138250.17000002</v>
          </cell>
        </row>
        <row r="121">
          <cell r="C121">
            <v>103500630.49</v>
          </cell>
        </row>
        <row r="122">
          <cell r="C122">
            <v>30596836.56</v>
          </cell>
        </row>
        <row r="123">
          <cell r="C123">
            <v>3333541.22</v>
          </cell>
        </row>
        <row r="124">
          <cell r="C124">
            <v>1553250</v>
          </cell>
        </row>
        <row r="125">
          <cell r="C125">
            <v>12776131.92</v>
          </cell>
        </row>
        <row r="126">
          <cell r="C126">
            <v>143512</v>
          </cell>
        </row>
        <row r="127">
          <cell r="C127">
            <v>3548118.3099999996</v>
          </cell>
        </row>
        <row r="128">
          <cell r="C128">
            <v>8063402.11</v>
          </cell>
        </row>
        <row r="129">
          <cell r="C129">
            <v>18820298.77</v>
          </cell>
        </row>
        <row r="130">
          <cell r="C130">
            <v>24437565.779999997</v>
          </cell>
        </row>
        <row r="131">
          <cell r="C131">
            <v>2451090.59</v>
          </cell>
        </row>
        <row r="132">
          <cell r="C132">
            <v>2811679.17</v>
          </cell>
        </row>
        <row r="133">
          <cell r="C133">
            <v>1109184.67</v>
          </cell>
        </row>
        <row r="134">
          <cell r="C134">
            <v>8702561.29</v>
          </cell>
        </row>
        <row r="135">
          <cell r="C135">
            <v>6906662.12</v>
          </cell>
        </row>
        <row r="136">
          <cell r="C136">
            <v>10845594.45</v>
          </cell>
        </row>
        <row r="137">
          <cell r="C137">
            <v>1869136.23</v>
          </cell>
        </row>
        <row r="138">
          <cell r="C138">
            <v>2744845</v>
          </cell>
        </row>
        <row r="139">
          <cell r="C139">
            <v>12958457.030000001</v>
          </cell>
        </row>
        <row r="140">
          <cell r="C140">
            <v>161810</v>
          </cell>
        </row>
        <row r="141">
          <cell r="C141">
            <v>27789656.419999998</v>
          </cell>
        </row>
        <row r="142">
          <cell r="C142">
            <v>66172</v>
          </cell>
        </row>
        <row r="143">
          <cell r="C143">
            <v>28034551.439999998</v>
          </cell>
        </row>
        <row r="144">
          <cell r="C144">
            <v>22566627.759999998</v>
          </cell>
        </row>
        <row r="145">
          <cell r="C145">
            <v>280935.5</v>
          </cell>
        </row>
        <row r="146">
          <cell r="C146">
            <v>18472.5</v>
          </cell>
        </row>
        <row r="147">
          <cell r="C147">
            <v>126553</v>
          </cell>
        </row>
        <row r="148">
          <cell r="C148">
            <v>1007648.29</v>
          </cell>
        </row>
        <row r="149">
          <cell r="C149">
            <v>29157282.71</v>
          </cell>
        </row>
        <row r="150">
          <cell r="C150">
            <v>353503.54000000004</v>
          </cell>
        </row>
        <row r="151">
          <cell r="C151">
            <v>177710</v>
          </cell>
        </row>
        <row r="152">
          <cell r="C152">
            <v>1965235.9</v>
          </cell>
        </row>
        <row r="153">
          <cell r="C153">
            <v>777168.5</v>
          </cell>
        </row>
        <row r="154">
          <cell r="C154">
            <v>162073.47</v>
          </cell>
        </row>
        <row r="155">
          <cell r="C155">
            <v>66508.74</v>
          </cell>
        </row>
        <row r="156">
          <cell r="C156">
            <v>178050</v>
          </cell>
        </row>
        <row r="157">
          <cell r="C157">
            <v>4776898</v>
          </cell>
        </row>
        <row r="158">
          <cell r="C158">
            <v>152268</v>
          </cell>
        </row>
        <row r="159">
          <cell r="C159">
            <v>11620118.7</v>
          </cell>
        </row>
        <row r="160">
          <cell r="C160">
            <v>5032200.6</v>
          </cell>
        </row>
        <row r="161">
          <cell r="C161">
            <v>45804.65</v>
          </cell>
        </row>
        <row r="162">
          <cell r="C162">
            <v>252871.28</v>
          </cell>
        </row>
        <row r="163">
          <cell r="C163">
            <v>224642.64</v>
          </cell>
        </row>
        <row r="164">
          <cell r="C164">
            <v>357911.25</v>
          </cell>
        </row>
        <row r="165">
          <cell r="C165">
            <v>88170</v>
          </cell>
        </row>
        <row r="166">
          <cell r="C166">
            <v>6640685.5600000005</v>
          </cell>
        </row>
        <row r="167">
          <cell r="C167">
            <v>64002</v>
          </cell>
        </row>
        <row r="168">
          <cell r="C168">
            <v>17311199.16</v>
          </cell>
        </row>
        <row r="169">
          <cell r="C169">
            <v>5580750</v>
          </cell>
        </row>
        <row r="170">
          <cell r="C170">
            <v>5975000</v>
          </cell>
        </row>
        <row r="171">
          <cell r="C171">
            <v>113294702.89000002</v>
          </cell>
        </row>
        <row r="172">
          <cell r="C172">
            <v>172500</v>
          </cell>
        </row>
        <row r="173">
          <cell r="C173">
            <v>97692</v>
          </cell>
        </row>
        <row r="174">
          <cell r="C174">
            <v>2619490.15</v>
          </cell>
        </row>
        <row r="175">
          <cell r="C175">
            <v>109001044.25999999</v>
          </cell>
        </row>
        <row r="176">
          <cell r="C176">
            <v>288439</v>
          </cell>
        </row>
        <row r="177">
          <cell r="C177">
            <v>15307928.93</v>
          </cell>
        </row>
      </sheetData>
      <sheetData sheetId="14">
        <row r="11">
          <cell r="E11">
            <v>526808.7</v>
          </cell>
        </row>
        <row r="12">
          <cell r="E12">
            <v>1243780.4</v>
          </cell>
        </row>
        <row r="13">
          <cell r="E13">
            <v>2740852.82</v>
          </cell>
        </row>
        <row r="14">
          <cell r="E14">
            <v>3015657.3</v>
          </cell>
        </row>
        <row r="15">
          <cell r="E15">
            <v>84063465.52</v>
          </cell>
        </row>
        <row r="16">
          <cell r="E16">
            <v>646047.25</v>
          </cell>
        </row>
        <row r="17">
          <cell r="E17">
            <v>3491667.81</v>
          </cell>
        </row>
        <row r="18">
          <cell r="E18">
            <v>202881.44</v>
          </cell>
        </row>
        <row r="22">
          <cell r="E22">
            <v>139250</v>
          </cell>
        </row>
        <row r="24">
          <cell r="E24">
            <v>145010</v>
          </cell>
        </row>
        <row r="25">
          <cell r="E25">
            <v>91680237.72999999</v>
          </cell>
        </row>
        <row r="26">
          <cell r="E26">
            <v>10739.08</v>
          </cell>
        </row>
        <row r="27">
          <cell r="E27">
            <v>1007915.3899999999</v>
          </cell>
        </row>
        <row r="29">
          <cell r="E29">
            <v>4640185.699999999</v>
          </cell>
        </row>
        <row r="30">
          <cell r="E30">
            <v>2822774.89</v>
          </cell>
        </row>
        <row r="33">
          <cell r="E33">
            <v>957778880</v>
          </cell>
        </row>
        <row r="34">
          <cell r="E34">
            <v>122790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56"/>
  <sheetViews>
    <sheetView zoomScalePageLayoutView="0" workbookViewId="0" topLeftCell="A1">
      <selection activeCell="A4" sqref="A4:J4"/>
    </sheetView>
  </sheetViews>
  <sheetFormatPr defaultColWidth="9.140625" defaultRowHeight="15"/>
  <cols>
    <col min="1" max="1" width="3.421875" style="179" customWidth="1"/>
    <col min="2" max="2" width="4.00390625" style="179" customWidth="1"/>
    <col min="3" max="6" width="9.140625" style="179" customWidth="1"/>
    <col min="7" max="7" width="3.28125" style="179" customWidth="1"/>
    <col min="8" max="8" width="11.57421875" style="179" customWidth="1"/>
    <col min="9" max="9" width="19.00390625" style="179" customWidth="1"/>
    <col min="10" max="10" width="19.57421875" style="179" customWidth="1"/>
    <col min="11" max="12" width="9.140625" style="179" customWidth="1"/>
    <col min="13" max="13" width="14.00390625" style="179" customWidth="1"/>
    <col min="14" max="16384" width="9.140625" style="179" customWidth="1"/>
  </cols>
  <sheetData>
    <row r="1" spans="1:10" ht="15">
      <c r="A1" s="178" t="s">
        <v>36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0" ht="15">
      <c r="A2" s="178" t="s">
        <v>62</v>
      </c>
      <c r="B2" s="178"/>
      <c r="C2" s="178"/>
      <c r="D2" s="178"/>
      <c r="E2" s="178"/>
      <c r="F2" s="178"/>
      <c r="G2" s="178"/>
      <c r="H2" s="178"/>
      <c r="I2" s="178"/>
      <c r="J2" s="178"/>
    </row>
    <row r="3" spans="1:10" ht="15">
      <c r="A3" s="178" t="s">
        <v>37</v>
      </c>
      <c r="B3" s="178"/>
      <c r="C3" s="178"/>
      <c r="D3" s="178"/>
      <c r="E3" s="178"/>
      <c r="F3" s="178"/>
      <c r="G3" s="178"/>
      <c r="H3" s="178"/>
      <c r="I3" s="178"/>
      <c r="J3" s="178"/>
    </row>
    <row r="4" spans="1:10" ht="15">
      <c r="A4" s="180" t="s">
        <v>203</v>
      </c>
      <c r="B4" s="180"/>
      <c r="C4" s="180"/>
      <c r="D4" s="180"/>
      <c r="E4" s="180"/>
      <c r="F4" s="180"/>
      <c r="G4" s="180"/>
      <c r="H4" s="180"/>
      <c r="I4" s="180"/>
      <c r="J4" s="180"/>
    </row>
    <row r="7" ht="14.25">
      <c r="A7" s="179" t="s">
        <v>63</v>
      </c>
    </row>
    <row r="8" ht="14.25">
      <c r="B8" s="179" t="s">
        <v>64</v>
      </c>
    </row>
    <row r="9" spans="3:9" ht="14.25">
      <c r="C9" s="179" t="s">
        <v>65</v>
      </c>
      <c r="I9" s="181">
        <v>41270931.44</v>
      </c>
    </row>
    <row r="10" spans="3:9" ht="14.25">
      <c r="C10" s="179" t="s">
        <v>66</v>
      </c>
      <c r="I10" s="182">
        <v>484550132</v>
      </c>
    </row>
    <row r="11" spans="3:9" ht="14.25">
      <c r="C11" s="179" t="s">
        <v>67</v>
      </c>
      <c r="I11" s="182">
        <v>97723990.18</v>
      </c>
    </row>
    <row r="12" spans="3:9" ht="14.25">
      <c r="C12" s="179" t="s">
        <v>68</v>
      </c>
      <c r="I12" s="182">
        <v>1520842.56</v>
      </c>
    </row>
    <row r="13" spans="3:9" ht="14.25">
      <c r="C13" s="179" t="s">
        <v>69</v>
      </c>
      <c r="I13" s="182">
        <v>10299925.71</v>
      </c>
    </row>
    <row r="14" spans="3:9" ht="14.25">
      <c r="C14" s="179" t="s">
        <v>70</v>
      </c>
      <c r="I14" s="183">
        <f>SUM(I9:I13)</f>
        <v>635365821.89</v>
      </c>
    </row>
    <row r="15" ht="14.25">
      <c r="B15" s="179" t="s">
        <v>71</v>
      </c>
    </row>
    <row r="16" ht="14.25">
      <c r="C16" s="179" t="s">
        <v>134</v>
      </c>
    </row>
    <row r="17" spans="3:9" ht="14.25">
      <c r="C17" s="179" t="s">
        <v>135</v>
      </c>
      <c r="I17" s="184">
        <v>352576863.7</v>
      </c>
    </row>
    <row r="18" spans="3:9" ht="14.25">
      <c r="C18" s="179" t="s">
        <v>136</v>
      </c>
      <c r="I18" s="182">
        <v>226657352.88</v>
      </c>
    </row>
    <row r="19" spans="3:9" ht="14.25">
      <c r="C19" s="179" t="s">
        <v>72</v>
      </c>
      <c r="I19" s="182">
        <v>7216259.9</v>
      </c>
    </row>
    <row r="20" spans="3:9" ht="14.25">
      <c r="C20" s="179" t="s">
        <v>137</v>
      </c>
      <c r="I20" s="182">
        <v>217666</v>
      </c>
    </row>
    <row r="21" spans="3:9" ht="14.25">
      <c r="C21" s="179" t="s">
        <v>73</v>
      </c>
      <c r="I21" s="185">
        <f>SUM(I17:I20)</f>
        <v>586668142.4799999</v>
      </c>
    </row>
    <row r="22" spans="2:10" ht="14.25">
      <c r="B22" s="179" t="s">
        <v>138</v>
      </c>
      <c r="I22" s="186"/>
      <c r="J22" s="182">
        <f>I14-I21</f>
        <v>48697679.410000086</v>
      </c>
    </row>
    <row r="23" ht="14.25">
      <c r="A23" s="179" t="s">
        <v>74</v>
      </c>
    </row>
    <row r="24" ht="14.25">
      <c r="B24" s="179" t="s">
        <v>64</v>
      </c>
    </row>
    <row r="25" spans="3:9" ht="14.25">
      <c r="C25" s="179" t="s">
        <v>204</v>
      </c>
      <c r="I25" s="182">
        <v>0</v>
      </c>
    </row>
    <row r="26" spans="3:9" ht="14.25">
      <c r="C26" s="179" t="s">
        <v>139</v>
      </c>
      <c r="I26" s="187">
        <v>0</v>
      </c>
    </row>
    <row r="27" spans="3:9" ht="14.25">
      <c r="C27" s="179" t="s">
        <v>140</v>
      </c>
      <c r="I27" s="187">
        <v>798050</v>
      </c>
    </row>
    <row r="28" spans="3:9" ht="14.25">
      <c r="C28" s="179" t="s">
        <v>70</v>
      </c>
      <c r="I28" s="188">
        <f>I27</f>
        <v>798050</v>
      </c>
    </row>
    <row r="29" spans="2:9" ht="14.25">
      <c r="B29" s="179" t="s">
        <v>71</v>
      </c>
      <c r="I29" s="187"/>
    </row>
    <row r="30" spans="3:9" ht="14.25">
      <c r="C30" s="179" t="s">
        <v>205</v>
      </c>
      <c r="I30" s="187">
        <v>209039176.38</v>
      </c>
    </row>
    <row r="31" spans="3:9" ht="14.25">
      <c r="C31" s="179" t="s">
        <v>141</v>
      </c>
      <c r="I31" s="187"/>
    </row>
    <row r="32" spans="3:9" ht="14.25">
      <c r="C32" s="179" t="s">
        <v>206</v>
      </c>
      <c r="I32" s="187"/>
    </row>
    <row r="33" spans="3:9" ht="14.25">
      <c r="C33" s="179" t="s">
        <v>73</v>
      </c>
      <c r="I33" s="188">
        <f>SUM(I30:I32)</f>
        <v>209039176.38</v>
      </c>
    </row>
    <row r="34" spans="2:10" ht="14.25">
      <c r="B34" s="179" t="s">
        <v>75</v>
      </c>
      <c r="I34" s="187"/>
      <c r="J34" s="182">
        <f>I28-I33</f>
        <v>-208241126.38</v>
      </c>
    </row>
    <row r="35" spans="1:9" ht="14.25">
      <c r="A35" s="179" t="s">
        <v>76</v>
      </c>
      <c r="I35" s="187"/>
    </row>
    <row r="36" spans="2:9" ht="14.25">
      <c r="B36" s="179" t="s">
        <v>64</v>
      </c>
      <c r="I36" s="187"/>
    </row>
    <row r="37" spans="3:9" ht="14.25">
      <c r="C37" s="179" t="s">
        <v>142</v>
      </c>
      <c r="I37" s="187"/>
    </row>
    <row r="38" spans="3:9" ht="14.25">
      <c r="C38" s="179" t="s">
        <v>143</v>
      </c>
      <c r="I38" s="187">
        <v>42814114.92</v>
      </c>
    </row>
    <row r="39" spans="3:9" ht="14.25">
      <c r="C39" s="179" t="s">
        <v>70</v>
      </c>
      <c r="I39" s="188">
        <f>I38</f>
        <v>42814114.92</v>
      </c>
    </row>
    <row r="40" spans="2:13" ht="14.25">
      <c r="B40" s="179" t="s">
        <v>71</v>
      </c>
      <c r="I40" s="187"/>
      <c r="M40" s="189"/>
    </row>
    <row r="41" spans="3:9" ht="14.25">
      <c r="C41" s="179" t="s">
        <v>207</v>
      </c>
      <c r="I41" s="187"/>
    </row>
    <row r="42" spans="3:9" ht="14.25">
      <c r="C42" s="179" t="s">
        <v>77</v>
      </c>
      <c r="I42" s="187">
        <v>39047007.41</v>
      </c>
    </row>
    <row r="43" spans="3:9" ht="14.25">
      <c r="C43" s="179" t="s">
        <v>73</v>
      </c>
      <c r="I43" s="188">
        <f>I42</f>
        <v>39047007.41</v>
      </c>
    </row>
    <row r="44" spans="2:10" ht="14.25">
      <c r="B44" s="179" t="s">
        <v>144</v>
      </c>
      <c r="J44" s="190">
        <f>I39-I43</f>
        <v>3767107.5100000054</v>
      </c>
    </row>
    <row r="45" spans="1:10" ht="14.25">
      <c r="A45" s="179" t="s">
        <v>78</v>
      </c>
      <c r="J45" s="182">
        <f>SUM(J22:J44)</f>
        <v>-155776339.45999992</v>
      </c>
    </row>
    <row r="46" spans="1:10" ht="15">
      <c r="A46" s="179" t="s">
        <v>208</v>
      </c>
      <c r="J46" s="182">
        <v>644092058.33</v>
      </c>
    </row>
    <row r="47" spans="1:10" ht="18" customHeight="1" thickBot="1">
      <c r="A47" s="191" t="s">
        <v>209</v>
      </c>
      <c r="J47" s="192">
        <f>SUM(J45,J46)</f>
        <v>488315718.8700001</v>
      </c>
    </row>
    <row r="48" ht="15" thickTop="1">
      <c r="J48" s="189"/>
    </row>
    <row r="49" ht="14.25">
      <c r="J49" s="189"/>
    </row>
    <row r="51" ht="14.25">
      <c r="I51" s="179" t="s">
        <v>79</v>
      </c>
    </row>
    <row r="55" ht="15">
      <c r="I55" s="191" t="s">
        <v>31</v>
      </c>
    </row>
    <row r="56" ht="14.25">
      <c r="I56" s="179" t="s">
        <v>32</v>
      </c>
    </row>
  </sheetData>
  <sheetProtection/>
  <mergeCells count="4">
    <mergeCell ref="A1:J1"/>
    <mergeCell ref="A2:J2"/>
    <mergeCell ref="A3:J3"/>
    <mergeCell ref="A4:J4"/>
  </mergeCells>
  <printOptions/>
  <pageMargins left="0.7" right="0.7" top="0.75" bottom="0.75" header="0.3" footer="0.3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V38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12.00390625" style="170" customWidth="1"/>
    <col min="2" max="5" width="9.140625" style="170" customWidth="1"/>
    <col min="6" max="6" width="14.140625" style="170" customWidth="1"/>
    <col min="7" max="7" width="18.140625" style="37" customWidth="1"/>
    <col min="8" max="8" width="1.421875" style="170" customWidth="1"/>
    <col min="9" max="9" width="21.421875" style="37" customWidth="1"/>
    <col min="10" max="10" width="17.7109375" style="170" bestFit="1" customWidth="1"/>
    <col min="11" max="16384" width="9.140625" style="170" customWidth="1"/>
  </cols>
  <sheetData>
    <row r="1" spans="1:9" ht="20.25" customHeight="1">
      <c r="A1" s="169" t="s">
        <v>36</v>
      </c>
      <c r="B1" s="169"/>
      <c r="C1" s="169"/>
      <c r="D1" s="169"/>
      <c r="E1" s="169"/>
      <c r="F1" s="169"/>
      <c r="G1" s="169"/>
      <c r="H1" s="169"/>
      <c r="I1" s="169"/>
    </row>
    <row r="2" spans="1:9" ht="20.25" customHeight="1">
      <c r="A2" s="171" t="s">
        <v>80</v>
      </c>
      <c r="B2" s="171"/>
      <c r="C2" s="171"/>
      <c r="D2" s="171"/>
      <c r="E2" s="171"/>
      <c r="F2" s="171"/>
      <c r="G2" s="171"/>
      <c r="H2" s="171"/>
      <c r="I2" s="171"/>
    </row>
    <row r="3" spans="1:9" ht="20.25" customHeight="1">
      <c r="A3" s="169" t="s">
        <v>81</v>
      </c>
      <c r="B3" s="169"/>
      <c r="C3" s="169"/>
      <c r="D3" s="169"/>
      <c r="E3" s="169"/>
      <c r="F3" s="169"/>
      <c r="G3" s="169"/>
      <c r="H3" s="169"/>
      <c r="I3" s="169"/>
    </row>
    <row r="4" spans="1:9" ht="20.25" customHeight="1">
      <c r="A4" s="172" t="s">
        <v>202</v>
      </c>
      <c r="B4" s="172"/>
      <c r="C4" s="172"/>
      <c r="D4" s="172"/>
      <c r="E4" s="172"/>
      <c r="F4" s="172"/>
      <c r="G4" s="172"/>
      <c r="H4" s="172"/>
      <c r="I4" s="172"/>
    </row>
    <row r="5" ht="20.25" customHeight="1"/>
    <row r="6" ht="20.25" customHeight="1"/>
    <row r="7" ht="20.25" customHeight="1">
      <c r="A7" s="170" t="s">
        <v>82</v>
      </c>
    </row>
    <row r="8" spans="2:9" ht="20.25" customHeight="1">
      <c r="B8" s="170" t="s">
        <v>83</v>
      </c>
      <c r="I8" s="38">
        <f>'[1]rrr'!E27</f>
        <v>1007915.3899999999</v>
      </c>
    </row>
    <row r="9" spans="2:9" ht="20.25" customHeight="1">
      <c r="B9" s="170" t="s">
        <v>68</v>
      </c>
      <c r="I9" s="39">
        <f>'[1]rrr'!E29</f>
        <v>4640185.699999999</v>
      </c>
    </row>
    <row r="10" spans="2:9" ht="20.25" customHeight="1">
      <c r="B10" s="170" t="s">
        <v>84</v>
      </c>
      <c r="I10" s="39">
        <f>'[1]rrr'!E25+'[1]rrr'!E26</f>
        <v>91690976.80999999</v>
      </c>
    </row>
    <row r="11" spans="2:9" ht="20.25" customHeight="1">
      <c r="B11" s="170" t="s">
        <v>85</v>
      </c>
      <c r="I11" s="39">
        <f>'[1]rrr'!E15</f>
        <v>84063465.52</v>
      </c>
    </row>
    <row r="12" spans="2:9" ht="20.25" customHeight="1">
      <c r="B12" s="170" t="s">
        <v>86</v>
      </c>
      <c r="I12" s="39">
        <f>'[1]rrr'!E24</f>
        <v>145010</v>
      </c>
    </row>
    <row r="13" spans="2:10" ht="20.25" customHeight="1">
      <c r="B13" s="170" t="s">
        <v>87</v>
      </c>
      <c r="G13" s="170"/>
      <c r="I13" s="39">
        <f>'[1]rrr'!E11+'[1]rrr'!E12+'[1]rrr'!E13+'[1]rrr'!E14+'[1]rrr'!E16+'[1]rrr'!E17+'[1]rrr'!E18+'[1]rrr'!E22</f>
        <v>12006945.719999999</v>
      </c>
      <c r="J13" s="173"/>
    </row>
    <row r="14" spans="2:9" ht="20.25" customHeight="1">
      <c r="B14" s="170" t="s">
        <v>88</v>
      </c>
      <c r="I14" s="37">
        <f>'[1]rrr'!E33</f>
        <v>957778880</v>
      </c>
    </row>
    <row r="15" spans="2:10" ht="20.25" customHeight="1">
      <c r="B15" s="170" t="s">
        <v>89</v>
      </c>
      <c r="I15" s="37">
        <f>'[1]rrr'!E30</f>
        <v>2822774.89</v>
      </c>
      <c r="J15" s="173"/>
    </row>
    <row r="16" ht="20.25" customHeight="1">
      <c r="B16" s="170" t="s">
        <v>90</v>
      </c>
    </row>
    <row r="17" spans="2:9" ht="20.25" customHeight="1">
      <c r="B17" s="170" t="s">
        <v>91</v>
      </c>
      <c r="I17" s="37">
        <f>'[1]rrr'!E34</f>
        <v>122790</v>
      </c>
    </row>
    <row r="18" spans="2:10" ht="20.25" customHeight="1">
      <c r="B18" s="170" t="s">
        <v>133</v>
      </c>
      <c r="I18" s="110">
        <f>SUM(I8:I17)</f>
        <v>1154278944.03</v>
      </c>
      <c r="J18" s="173"/>
    </row>
    <row r="19" spans="1:11" ht="20.25" customHeight="1">
      <c r="A19" s="170" t="s">
        <v>92</v>
      </c>
      <c r="K19" s="173"/>
    </row>
    <row r="20" spans="2:10" ht="20.25" customHeight="1">
      <c r="B20" s="170" t="s">
        <v>93</v>
      </c>
      <c r="G20" s="37">
        <f>SUM('[1]june pretb'!C120:C135)</f>
        <v>480892715.1700001</v>
      </c>
      <c r="J20" s="173"/>
    </row>
    <row r="21" spans="2:11" ht="20.25" customHeight="1">
      <c r="B21" s="170" t="s">
        <v>94</v>
      </c>
      <c r="G21" s="40">
        <f>SUM('[1]june pretb'!C136:C176)-5975000-5580750</f>
        <v>413348632.61999995</v>
      </c>
      <c r="I21" s="39"/>
      <c r="J21" s="173"/>
      <c r="K21" s="173"/>
    </row>
    <row r="22" spans="1:9" ht="20.25" customHeight="1">
      <c r="A22" s="170" t="s">
        <v>95</v>
      </c>
      <c r="I22" s="40">
        <f>SUM(G20:G21)</f>
        <v>894241347.79</v>
      </c>
    </row>
    <row r="23" spans="1:256" s="76" customFormat="1" ht="20.25" customHeight="1">
      <c r="A23" s="174" t="s">
        <v>96</v>
      </c>
      <c r="B23" s="174"/>
      <c r="C23" s="174"/>
      <c r="D23" s="174"/>
      <c r="E23" s="174"/>
      <c r="F23" s="174"/>
      <c r="G23" s="39"/>
      <c r="H23" s="174"/>
      <c r="I23" s="40">
        <f>I18-I22</f>
        <v>260037596.24</v>
      </c>
      <c r="J23" s="175"/>
      <c r="K23" s="175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L23" s="174"/>
      <c r="BM23" s="174"/>
      <c r="BN23" s="174"/>
      <c r="BO23" s="174"/>
      <c r="BP23" s="174"/>
      <c r="BQ23" s="174"/>
      <c r="BR23" s="174"/>
      <c r="BS23" s="174"/>
      <c r="BT23" s="174"/>
      <c r="BU23" s="174"/>
      <c r="BV23" s="174"/>
      <c r="BW23" s="174"/>
      <c r="BX23" s="174"/>
      <c r="BY23" s="174"/>
      <c r="BZ23" s="174"/>
      <c r="CA23" s="174"/>
      <c r="CB23" s="174"/>
      <c r="CC23" s="174"/>
      <c r="CD23" s="174"/>
      <c r="CE23" s="174"/>
      <c r="CF23" s="174"/>
      <c r="CG23" s="174"/>
      <c r="CH23" s="174"/>
      <c r="CI23" s="174"/>
      <c r="CJ23" s="174"/>
      <c r="CK23" s="174"/>
      <c r="CL23" s="174"/>
      <c r="CM23" s="174"/>
      <c r="CN23" s="174"/>
      <c r="CO23" s="174"/>
      <c r="CP23" s="174"/>
      <c r="CQ23" s="174"/>
      <c r="CR23" s="174"/>
      <c r="CS23" s="174"/>
      <c r="CT23" s="174"/>
      <c r="CU23" s="174"/>
      <c r="CV23" s="174"/>
      <c r="CW23" s="174"/>
      <c r="CX23" s="174"/>
      <c r="CY23" s="174"/>
      <c r="CZ23" s="174"/>
      <c r="DA23" s="174"/>
      <c r="DB23" s="174"/>
      <c r="DC23" s="174"/>
      <c r="DD23" s="174"/>
      <c r="DE23" s="174"/>
      <c r="DF23" s="174"/>
      <c r="DG23" s="174"/>
      <c r="DH23" s="174"/>
      <c r="DI23" s="174"/>
      <c r="DJ23" s="174"/>
      <c r="DK23" s="174"/>
      <c r="DL23" s="174"/>
      <c r="DM23" s="174"/>
      <c r="DN23" s="174"/>
      <c r="DO23" s="174"/>
      <c r="DP23" s="174"/>
      <c r="DQ23" s="174"/>
      <c r="DR23" s="174"/>
      <c r="DS23" s="174"/>
      <c r="DT23" s="174"/>
      <c r="DU23" s="174"/>
      <c r="DV23" s="174"/>
      <c r="DW23" s="174"/>
      <c r="DX23" s="174"/>
      <c r="DY23" s="174"/>
      <c r="DZ23" s="174"/>
      <c r="EA23" s="174"/>
      <c r="EB23" s="174"/>
      <c r="EC23" s="174"/>
      <c r="ED23" s="174"/>
      <c r="EE23" s="174"/>
      <c r="EF23" s="174"/>
      <c r="EG23" s="174"/>
      <c r="EH23" s="174"/>
      <c r="EI23" s="174"/>
      <c r="EJ23" s="174"/>
      <c r="EK23" s="174"/>
      <c r="EL23" s="174"/>
      <c r="EM23" s="174"/>
      <c r="EN23" s="174"/>
      <c r="EO23" s="174"/>
      <c r="EP23" s="174"/>
      <c r="EQ23" s="174"/>
      <c r="ER23" s="174"/>
      <c r="ES23" s="174"/>
      <c r="ET23" s="174"/>
      <c r="EU23" s="174"/>
      <c r="EV23" s="174"/>
      <c r="EW23" s="174"/>
      <c r="EX23" s="174"/>
      <c r="EY23" s="174"/>
      <c r="EZ23" s="174"/>
      <c r="FA23" s="174"/>
      <c r="FB23" s="174"/>
      <c r="FC23" s="174"/>
      <c r="FD23" s="174"/>
      <c r="FE23" s="174"/>
      <c r="FF23" s="174"/>
      <c r="FG23" s="174"/>
      <c r="FH23" s="174"/>
      <c r="FI23" s="174"/>
      <c r="FJ23" s="174"/>
      <c r="FK23" s="174"/>
      <c r="FL23" s="174"/>
      <c r="FM23" s="174"/>
      <c r="FN23" s="174"/>
      <c r="FO23" s="174"/>
      <c r="FP23" s="174"/>
      <c r="FQ23" s="174"/>
      <c r="FR23" s="174"/>
      <c r="FS23" s="174"/>
      <c r="FT23" s="174"/>
      <c r="FU23" s="174"/>
      <c r="FV23" s="174"/>
      <c r="FW23" s="174"/>
      <c r="FX23" s="174"/>
      <c r="FY23" s="174"/>
      <c r="FZ23" s="174"/>
      <c r="GA23" s="174"/>
      <c r="GB23" s="174"/>
      <c r="GC23" s="174"/>
      <c r="GD23" s="174"/>
      <c r="GE23" s="174"/>
      <c r="GF23" s="174"/>
      <c r="GG23" s="174"/>
      <c r="GH23" s="174"/>
      <c r="GI23" s="174"/>
      <c r="GJ23" s="174"/>
      <c r="GK23" s="174"/>
      <c r="GL23" s="174"/>
      <c r="GM23" s="174"/>
      <c r="GN23" s="174"/>
      <c r="GO23" s="174"/>
      <c r="GP23" s="174"/>
      <c r="GQ23" s="174"/>
      <c r="GR23" s="174"/>
      <c r="GS23" s="174"/>
      <c r="GT23" s="174"/>
      <c r="GU23" s="174"/>
      <c r="GV23" s="174"/>
      <c r="GW23" s="174"/>
      <c r="GX23" s="174"/>
      <c r="GY23" s="174"/>
      <c r="GZ23" s="174"/>
      <c r="HA23" s="174"/>
      <c r="HB23" s="174"/>
      <c r="HC23" s="174"/>
      <c r="HD23" s="174"/>
      <c r="HE23" s="174"/>
      <c r="HF23" s="174"/>
      <c r="HG23" s="174"/>
      <c r="HH23" s="174"/>
      <c r="HI23" s="174"/>
      <c r="HJ23" s="174"/>
      <c r="HK23" s="174"/>
      <c r="HL23" s="174"/>
      <c r="HM23" s="174"/>
      <c r="HN23" s="174"/>
      <c r="HO23" s="174"/>
      <c r="HP23" s="174"/>
      <c r="HQ23" s="174"/>
      <c r="HR23" s="174"/>
      <c r="HS23" s="174"/>
      <c r="HT23" s="174"/>
      <c r="HU23" s="174"/>
      <c r="HV23" s="174"/>
      <c r="HW23" s="174"/>
      <c r="HX23" s="174"/>
      <c r="HY23" s="174"/>
      <c r="HZ23" s="174"/>
      <c r="IA23" s="174"/>
      <c r="IB23" s="174"/>
      <c r="IC23" s="174"/>
      <c r="ID23" s="174"/>
      <c r="IE23" s="174"/>
      <c r="IF23" s="174"/>
      <c r="IG23" s="174"/>
      <c r="IH23" s="174"/>
      <c r="II23" s="174"/>
      <c r="IJ23" s="174"/>
      <c r="IK23" s="174"/>
      <c r="IL23" s="174"/>
      <c r="IM23" s="174"/>
      <c r="IN23" s="174"/>
      <c r="IO23" s="174"/>
      <c r="IP23" s="174"/>
      <c r="IQ23" s="174"/>
      <c r="IR23" s="174"/>
      <c r="IS23" s="174"/>
      <c r="IT23" s="174"/>
      <c r="IU23" s="174"/>
      <c r="IV23" s="174"/>
    </row>
    <row r="24" ht="20.25" customHeight="1">
      <c r="A24" s="170" t="s">
        <v>97</v>
      </c>
    </row>
    <row r="25" spans="2:9" ht="20.25" customHeight="1">
      <c r="B25" s="170" t="s">
        <v>98</v>
      </c>
      <c r="I25" s="39">
        <f>'[1]june pretb'!C177</f>
        <v>15307928.93</v>
      </c>
    </row>
    <row r="26" spans="1:9" ht="20.25" customHeight="1">
      <c r="A26" s="170" t="s">
        <v>99</v>
      </c>
      <c r="G26" s="39"/>
      <c r="I26" s="111">
        <f>I23-I25</f>
        <v>244729667.31</v>
      </c>
    </row>
    <row r="27" spans="2:9" ht="20.25" customHeight="1">
      <c r="B27" s="170" t="s">
        <v>100</v>
      </c>
      <c r="C27" s="170" t="s">
        <v>101</v>
      </c>
      <c r="G27" s="170"/>
      <c r="I27" s="39">
        <f>'[1]june pretb'!C170</f>
        <v>5975000</v>
      </c>
    </row>
    <row r="28" spans="3:9" ht="20.25" customHeight="1">
      <c r="C28" s="170" t="s">
        <v>102</v>
      </c>
      <c r="G28" s="170"/>
      <c r="I28" s="39">
        <f>'[1]june pretb'!C169</f>
        <v>5580750</v>
      </c>
    </row>
    <row r="29" spans="1:10" ht="20.25" customHeight="1">
      <c r="A29" s="170" t="s">
        <v>103</v>
      </c>
      <c r="G29" s="39"/>
      <c r="I29" s="112">
        <f>I26-I27-I28</f>
        <v>233173917.31</v>
      </c>
      <c r="J29" s="173"/>
    </row>
    <row r="30" spans="1:9" ht="20.25" customHeight="1" thickBot="1">
      <c r="A30" s="176" t="s">
        <v>104</v>
      </c>
      <c r="I30" s="41">
        <f>I29</f>
        <v>233173917.31</v>
      </c>
    </row>
    <row r="31" ht="20.25" customHeight="1" thickTop="1"/>
    <row r="32" ht="20.25" customHeight="1"/>
    <row r="33" ht="20.25" customHeight="1">
      <c r="G33" s="177" t="s">
        <v>79</v>
      </c>
    </row>
    <row r="34" ht="20.25" customHeight="1"/>
    <row r="35" ht="20.25" customHeight="1">
      <c r="J35" s="174"/>
    </row>
    <row r="36" ht="20.25" customHeight="1"/>
    <row r="37" spans="7:11" ht="20.25" customHeight="1">
      <c r="G37" s="42" t="s">
        <v>31</v>
      </c>
      <c r="K37" s="173"/>
    </row>
    <row r="38" ht="20.25" customHeight="1">
      <c r="G38" s="37" t="s">
        <v>61</v>
      </c>
    </row>
  </sheetData>
  <sheetProtection/>
  <mergeCells count="4">
    <mergeCell ref="A1:I1"/>
    <mergeCell ref="A2:I2"/>
    <mergeCell ref="A3:I3"/>
    <mergeCell ref="A4:I4"/>
  </mergeCells>
  <printOptions/>
  <pageMargins left="0.42" right="0.44" top="0.75" bottom="0.75" header="0.3" footer="0.3"/>
  <pageSetup horizontalDpi="600" verticalDpi="600" orientation="portrait" paperSize="11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47"/>
  <sheetViews>
    <sheetView zoomScalePageLayoutView="0" workbookViewId="0" topLeftCell="A1">
      <selection activeCell="E25" sqref="E25"/>
    </sheetView>
  </sheetViews>
  <sheetFormatPr defaultColWidth="9.140625" defaultRowHeight="15"/>
  <cols>
    <col min="1" max="3" width="9.140625" style="7" customWidth="1"/>
    <col min="4" max="4" width="10.421875" style="7" customWidth="1"/>
    <col min="5" max="8" width="9.140625" style="7" customWidth="1"/>
    <col min="9" max="9" width="18.140625" style="7" bestFit="1" customWidth="1"/>
    <col min="10" max="10" width="18.7109375" style="7" customWidth="1"/>
    <col min="11" max="16384" width="9.140625" style="7" customWidth="1"/>
  </cols>
  <sheetData>
    <row r="1" spans="1:9" ht="15.75">
      <c r="A1" s="7" t="s">
        <v>105</v>
      </c>
      <c r="I1" s="7" t="s">
        <v>106</v>
      </c>
    </row>
    <row r="6" spans="1:11" ht="15.75">
      <c r="A6" s="124" t="s">
        <v>107</v>
      </c>
      <c r="B6" s="124"/>
      <c r="C6" s="124"/>
      <c r="D6" s="124"/>
      <c r="E6" s="124"/>
      <c r="F6" s="124"/>
      <c r="G6" s="124"/>
      <c r="H6" s="124"/>
      <c r="I6" s="124"/>
      <c r="J6" s="2"/>
      <c r="K6" s="2"/>
    </row>
    <row r="7" spans="1:11" ht="15.75">
      <c r="A7" s="124" t="s">
        <v>164</v>
      </c>
      <c r="B7" s="124"/>
      <c r="C7" s="124"/>
      <c r="D7" s="124"/>
      <c r="E7" s="124"/>
      <c r="F7" s="124"/>
      <c r="G7" s="124"/>
      <c r="H7" s="124"/>
      <c r="I7" s="124"/>
      <c r="J7" s="2"/>
      <c r="K7" s="2"/>
    </row>
    <row r="10" spans="1:4" ht="15.75">
      <c r="A10" s="7" t="s">
        <v>108</v>
      </c>
      <c r="D10" s="43" t="s">
        <v>109</v>
      </c>
    </row>
    <row r="12" spans="1:9" ht="15.75">
      <c r="A12" s="7" t="s">
        <v>110</v>
      </c>
      <c r="I12" s="197">
        <v>121359190.73</v>
      </c>
    </row>
    <row r="14" spans="1:2" ht="15.75">
      <c r="A14" s="7" t="s">
        <v>100</v>
      </c>
      <c r="B14" s="7" t="s">
        <v>111</v>
      </c>
    </row>
    <row r="15" ht="15.75">
      <c r="B15" s="7" t="s">
        <v>112</v>
      </c>
    </row>
    <row r="17" spans="2:9" ht="15.75">
      <c r="B17" s="7" t="s">
        <v>93</v>
      </c>
      <c r="I17" s="121"/>
    </row>
    <row r="18" spans="2:9" ht="15.75">
      <c r="B18" s="44"/>
      <c r="C18" s="44"/>
      <c r="D18" s="44"/>
      <c r="E18" s="44"/>
      <c r="F18" s="44"/>
      <c r="I18" s="45" t="s">
        <v>113</v>
      </c>
    </row>
    <row r="19" spans="2:9" ht="15.75">
      <c r="B19" s="46"/>
      <c r="C19" s="46"/>
      <c r="D19" s="46"/>
      <c r="E19" s="46"/>
      <c r="F19" s="46"/>
      <c r="I19" s="46"/>
    </row>
    <row r="20" spans="2:9" ht="15.75">
      <c r="B20" s="46"/>
      <c r="C20" s="46"/>
      <c r="D20" s="46"/>
      <c r="E20" s="46"/>
      <c r="F20" s="46"/>
      <c r="I20" s="46"/>
    </row>
    <row r="22" ht="15.75">
      <c r="B22" s="7" t="s">
        <v>94</v>
      </c>
    </row>
    <row r="23" spans="2:9" ht="15.75">
      <c r="B23" s="44"/>
      <c r="C23" s="44"/>
      <c r="D23" s="44"/>
      <c r="E23" s="44"/>
      <c r="F23" s="44"/>
      <c r="I23" s="47">
        <v>27004569.96</v>
      </c>
    </row>
    <row r="24" spans="2:9" ht="15.75">
      <c r="B24" s="46"/>
      <c r="C24" s="46"/>
      <c r="D24" s="46"/>
      <c r="E24" s="46"/>
      <c r="F24" s="46"/>
      <c r="I24" s="46"/>
    </row>
    <row r="25" spans="2:9" ht="15.75">
      <c r="B25" s="46"/>
      <c r="C25" s="46"/>
      <c r="D25" s="46"/>
      <c r="E25" s="46"/>
      <c r="F25" s="46"/>
      <c r="I25" s="46"/>
    </row>
    <row r="27" ht="15.75">
      <c r="B27" s="7" t="s">
        <v>114</v>
      </c>
    </row>
    <row r="28" spans="2:9" ht="15.75">
      <c r="B28" s="44"/>
      <c r="C28" s="44"/>
      <c r="D28" s="44"/>
      <c r="E28" s="44"/>
      <c r="F28" s="44"/>
      <c r="I28" s="45" t="s">
        <v>113</v>
      </c>
    </row>
    <row r="29" spans="2:9" ht="15.75">
      <c r="B29" s="46"/>
      <c r="C29" s="46"/>
      <c r="D29" s="46"/>
      <c r="E29" s="46"/>
      <c r="F29" s="46"/>
      <c r="I29" s="46"/>
    </row>
    <row r="30" spans="2:9" ht="15.75">
      <c r="B30" s="46"/>
      <c r="C30" s="46"/>
      <c r="D30" s="46"/>
      <c r="E30" s="46"/>
      <c r="F30" s="46"/>
      <c r="I30" s="46"/>
    </row>
    <row r="31" spans="2:9" ht="15.75">
      <c r="B31" s="48"/>
      <c r="C31" s="48"/>
      <c r="D31" s="48"/>
      <c r="E31" s="48"/>
      <c r="F31" s="48"/>
      <c r="G31" s="48"/>
      <c r="H31" s="48"/>
      <c r="I31" s="48"/>
    </row>
    <row r="32" ht="15.75">
      <c r="B32" s="7" t="s">
        <v>115</v>
      </c>
    </row>
    <row r="33" spans="2:9" ht="15.75">
      <c r="B33" s="44"/>
      <c r="C33" s="44"/>
      <c r="D33" s="44"/>
      <c r="E33" s="44"/>
      <c r="F33" s="44"/>
      <c r="I33" s="45" t="s">
        <v>113</v>
      </c>
    </row>
    <row r="34" spans="2:9" ht="15.75">
      <c r="B34" s="46"/>
      <c r="C34" s="46"/>
      <c r="D34" s="46"/>
      <c r="E34" s="46"/>
      <c r="F34" s="46"/>
      <c r="I34" s="46"/>
    </row>
    <row r="35" spans="2:9" ht="15.75">
      <c r="B35" s="46"/>
      <c r="C35" s="46"/>
      <c r="D35" s="46"/>
      <c r="E35" s="46"/>
      <c r="F35" s="46"/>
      <c r="I35" s="46"/>
    </row>
    <row r="37" spans="1:9" ht="15.75">
      <c r="A37" s="7" t="s">
        <v>116</v>
      </c>
      <c r="I37" s="198">
        <f>I23</f>
        <v>27004569.96</v>
      </c>
    </row>
    <row r="38" spans="1:9" ht="16.5" thickBot="1">
      <c r="A38" s="7" t="s">
        <v>9</v>
      </c>
      <c r="I38" s="199">
        <f>I12-I23</f>
        <v>94354620.77000001</v>
      </c>
    </row>
    <row r="39" ht="16.5" thickTop="1"/>
    <row r="43" ht="15.75">
      <c r="G43" s="7" t="s">
        <v>117</v>
      </c>
    </row>
    <row r="46" ht="15.75">
      <c r="G46" s="8" t="s">
        <v>31</v>
      </c>
    </row>
    <row r="47" ht="15.75">
      <c r="G47" s="9" t="s">
        <v>32</v>
      </c>
    </row>
  </sheetData>
  <sheetProtection/>
  <mergeCells count="2">
    <mergeCell ref="A6:I6"/>
    <mergeCell ref="A7:I7"/>
  </mergeCells>
  <printOptions horizontalCentered="1"/>
  <pageMargins left="0.45" right="0.45" top="0.75" bottom="0.75" header="0.3" footer="0.3"/>
  <pageSetup horizontalDpi="600" verticalDpi="600" orientation="portrait" paperSize="11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G21"/>
  <sheetViews>
    <sheetView zoomScalePageLayoutView="0" workbookViewId="0" topLeftCell="A1">
      <selection activeCell="C24" sqref="C24"/>
    </sheetView>
  </sheetViews>
  <sheetFormatPr defaultColWidth="9.140625" defaultRowHeight="15"/>
  <cols>
    <col min="1" max="1" width="13.00390625" style="0" customWidth="1"/>
    <col min="2" max="2" width="42.28125" style="0" customWidth="1"/>
    <col min="3" max="3" width="14.421875" style="113" bestFit="1" customWidth="1"/>
    <col min="4" max="4" width="19.140625" style="113" customWidth="1"/>
    <col min="5" max="5" width="41.8515625" style="0" customWidth="1"/>
    <col min="6" max="6" width="13.7109375" style="113" customWidth="1"/>
    <col min="7" max="7" width="14.7109375" style="113" customWidth="1"/>
  </cols>
  <sheetData>
    <row r="1" spans="1:7" ht="15.75">
      <c r="A1" s="124" t="s">
        <v>0</v>
      </c>
      <c r="B1" s="124"/>
      <c r="C1" s="124"/>
      <c r="D1" s="124"/>
      <c r="E1" s="124"/>
      <c r="F1" s="124"/>
      <c r="G1" s="124"/>
    </row>
    <row r="2" spans="1:7" ht="18.75">
      <c r="A2" s="125" t="s">
        <v>1</v>
      </c>
      <c r="B2" s="125"/>
      <c r="C2" s="125"/>
      <c r="D2" s="125"/>
      <c r="E2" s="125"/>
      <c r="F2" s="125"/>
      <c r="G2" s="125"/>
    </row>
    <row r="3" spans="1:7" ht="18.75">
      <c r="A3" s="125" t="s">
        <v>118</v>
      </c>
      <c r="B3" s="125"/>
      <c r="C3" s="125"/>
      <c r="D3" s="125"/>
      <c r="E3" s="125"/>
      <c r="F3" s="125"/>
      <c r="G3" s="125"/>
    </row>
    <row r="4" spans="1:7" ht="18.75">
      <c r="A4" s="125" t="s">
        <v>119</v>
      </c>
      <c r="B4" s="125"/>
      <c r="C4" s="125"/>
      <c r="D4" s="125"/>
      <c r="E4" s="125"/>
      <c r="F4" s="125"/>
      <c r="G4" s="125"/>
    </row>
    <row r="5" spans="1:7" ht="15.75">
      <c r="A5" s="124" t="s">
        <v>200</v>
      </c>
      <c r="B5" s="124"/>
      <c r="C5" s="124"/>
      <c r="D5" s="124"/>
      <c r="E5" s="124"/>
      <c r="F5" s="124"/>
      <c r="G5" s="124"/>
    </row>
    <row r="6" spans="1:7" ht="15.75">
      <c r="A6" s="120"/>
      <c r="B6" s="120"/>
      <c r="C6" s="120"/>
      <c r="D6" s="120"/>
      <c r="E6" s="120"/>
      <c r="F6" s="120"/>
      <c r="G6" s="120"/>
    </row>
    <row r="7" spans="1:7" ht="15.75">
      <c r="A7" s="120"/>
      <c r="B7" s="120"/>
      <c r="C7" s="120"/>
      <c r="D7" s="120"/>
      <c r="E7" s="120"/>
      <c r="F7" s="120"/>
      <c r="G7" s="120"/>
    </row>
    <row r="8" ht="15.75" thickBot="1"/>
    <row r="9" spans="1:7" s="50" customFormat="1" ht="15">
      <c r="A9" s="126" t="s">
        <v>120</v>
      </c>
      <c r="B9" s="127"/>
      <c r="C9" s="128"/>
      <c r="D9" s="129" t="s">
        <v>121</v>
      </c>
      <c r="E9" s="127"/>
      <c r="F9" s="128"/>
      <c r="G9" s="49" t="s">
        <v>122</v>
      </c>
    </row>
    <row r="10" spans="1:7" s="122" customFormat="1" ht="15">
      <c r="A10" s="51" t="s">
        <v>38</v>
      </c>
      <c r="B10" s="52" t="s">
        <v>123</v>
      </c>
      <c r="C10" s="53" t="s">
        <v>46</v>
      </c>
      <c r="D10" s="54" t="s">
        <v>38</v>
      </c>
      <c r="E10" s="52" t="s">
        <v>123</v>
      </c>
      <c r="F10" s="54" t="s">
        <v>46</v>
      </c>
      <c r="G10" s="55"/>
    </row>
    <row r="11" spans="1:7" ht="15">
      <c r="A11" s="56" t="s">
        <v>124</v>
      </c>
      <c r="B11" s="57" t="s">
        <v>125</v>
      </c>
      <c r="C11" s="58">
        <v>400000</v>
      </c>
      <c r="D11" s="59"/>
      <c r="E11" s="60"/>
      <c r="F11" s="58">
        <v>0</v>
      </c>
      <c r="G11" s="61">
        <f>C11-F11</f>
        <v>400000</v>
      </c>
    </row>
    <row r="12" spans="1:7" ht="15">
      <c r="A12" s="62"/>
      <c r="B12" s="60" t="s">
        <v>126</v>
      </c>
      <c r="C12" s="58"/>
      <c r="D12" s="59"/>
      <c r="E12" s="63"/>
      <c r="F12" s="58"/>
      <c r="G12" s="61"/>
    </row>
    <row r="13" spans="1:7" ht="15">
      <c r="A13" s="62"/>
      <c r="B13" s="63" t="s">
        <v>127</v>
      </c>
      <c r="C13" s="58"/>
      <c r="D13" s="64"/>
      <c r="E13" s="63"/>
      <c r="F13" s="58"/>
      <c r="G13" s="61"/>
    </row>
    <row r="14" spans="1:7" ht="15">
      <c r="A14" s="65"/>
      <c r="B14" s="66"/>
      <c r="C14" s="67"/>
      <c r="D14" s="68"/>
      <c r="E14" s="66"/>
      <c r="F14" s="67"/>
      <c r="G14" s="69"/>
    </row>
    <row r="15" spans="1:7" s="50" customFormat="1" ht="15.75" thickBot="1">
      <c r="A15" s="70"/>
      <c r="B15" s="71" t="s">
        <v>128</v>
      </c>
      <c r="C15" s="72">
        <f>C11</f>
        <v>400000</v>
      </c>
      <c r="D15" s="73"/>
      <c r="E15" s="71"/>
      <c r="F15" s="72">
        <f>F11</f>
        <v>0</v>
      </c>
      <c r="G15" s="74">
        <f>SUM(G11:G14)</f>
        <v>400000</v>
      </c>
    </row>
    <row r="16" ht="15.75" thickTop="1"/>
    <row r="17" spans="5:6" ht="15">
      <c r="E17" s="75" t="s">
        <v>30</v>
      </c>
      <c r="F17"/>
    </row>
    <row r="18" ht="15">
      <c r="F18"/>
    </row>
    <row r="19" ht="15">
      <c r="F19"/>
    </row>
    <row r="20" ht="15.75">
      <c r="F20" s="8" t="s">
        <v>129</v>
      </c>
    </row>
    <row r="21" ht="15">
      <c r="F21" t="s">
        <v>32</v>
      </c>
    </row>
  </sheetData>
  <sheetProtection/>
  <mergeCells count="7">
    <mergeCell ref="A1:G1"/>
    <mergeCell ref="A2:G2"/>
    <mergeCell ref="A3:G3"/>
    <mergeCell ref="A4:G4"/>
    <mergeCell ref="A5:G5"/>
    <mergeCell ref="A9:C9"/>
    <mergeCell ref="D9:F9"/>
  </mergeCells>
  <printOptions horizontalCentered="1"/>
  <pageMargins left="0.2" right="0.2" top="0.5" bottom="0.25" header="0.3" footer="0.3"/>
  <pageSetup horizontalDpi="600" verticalDpi="600" orientation="landscape" paperSize="11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G32"/>
  <sheetViews>
    <sheetView zoomScalePageLayoutView="0" workbookViewId="0" topLeftCell="A1">
      <selection activeCell="A7" sqref="A7:F7"/>
    </sheetView>
  </sheetViews>
  <sheetFormatPr defaultColWidth="9.140625" defaultRowHeight="15"/>
  <cols>
    <col min="1" max="1" width="35.28125" style="0" customWidth="1"/>
    <col min="2" max="2" width="14.57421875" style="0" customWidth="1"/>
    <col min="3" max="3" width="24.00390625" style="0" customWidth="1"/>
    <col min="4" max="4" width="22.00390625" style="0" customWidth="1"/>
    <col min="5" max="5" width="22.28125" style="0" customWidth="1"/>
    <col min="6" max="6" width="22.7109375" style="0" customWidth="1"/>
  </cols>
  <sheetData>
    <row r="1" spans="1:7" ht="15.75" customHeight="1">
      <c r="A1" s="136" t="s">
        <v>0</v>
      </c>
      <c r="B1" s="136"/>
      <c r="C1" s="136"/>
      <c r="D1" s="136"/>
      <c r="E1" s="136"/>
      <c r="F1" s="136"/>
      <c r="G1" s="1"/>
    </row>
    <row r="2" spans="1:7" ht="15.75" customHeight="1">
      <c r="A2" s="124" t="s">
        <v>1</v>
      </c>
      <c r="B2" s="124"/>
      <c r="C2" s="124"/>
      <c r="D2" s="124"/>
      <c r="E2" s="124"/>
      <c r="F2" s="124"/>
      <c r="G2" s="2"/>
    </row>
    <row r="3" ht="12.75" customHeight="1"/>
    <row r="4" ht="11.25" customHeight="1"/>
    <row r="5" spans="1:7" ht="16.5" customHeight="1">
      <c r="A5" s="124" t="s">
        <v>2</v>
      </c>
      <c r="B5" s="124"/>
      <c r="C5" s="124"/>
      <c r="D5" s="124"/>
      <c r="E5" s="124"/>
      <c r="F5" s="124"/>
      <c r="G5" s="2"/>
    </row>
    <row r="6" spans="1:7" ht="16.5" customHeight="1">
      <c r="A6" s="124" t="s">
        <v>3</v>
      </c>
      <c r="B6" s="124"/>
      <c r="C6" s="124"/>
      <c r="D6" s="124"/>
      <c r="E6" s="124"/>
      <c r="F6" s="124"/>
      <c r="G6" s="2"/>
    </row>
    <row r="7" spans="1:7" ht="16.5" customHeight="1">
      <c r="A7" s="124" t="s">
        <v>210</v>
      </c>
      <c r="B7" s="124"/>
      <c r="C7" s="124"/>
      <c r="D7" s="124"/>
      <c r="E7" s="124"/>
      <c r="F7" s="124"/>
      <c r="G7" s="3"/>
    </row>
    <row r="9" spans="1:6" ht="18.75">
      <c r="A9" s="137" t="s">
        <v>4</v>
      </c>
      <c r="B9" s="83" t="s">
        <v>5</v>
      </c>
      <c r="C9" s="139" t="s">
        <v>6</v>
      </c>
      <c r="D9" s="141" t="s">
        <v>7</v>
      </c>
      <c r="E9" s="141" t="s">
        <v>8</v>
      </c>
      <c r="F9" s="143" t="s">
        <v>9</v>
      </c>
    </row>
    <row r="10" spans="1:6" ht="19.5" thickBot="1">
      <c r="A10" s="138"/>
      <c r="B10" s="84" t="s">
        <v>10</v>
      </c>
      <c r="C10" s="140"/>
      <c r="D10" s="142"/>
      <c r="E10" s="142"/>
      <c r="F10" s="144"/>
    </row>
    <row r="11" spans="1:6" ht="17.25" customHeight="1">
      <c r="A11" s="85" t="s">
        <v>11</v>
      </c>
      <c r="B11" s="86">
        <v>6911</v>
      </c>
      <c r="C11" s="87">
        <v>186850000</v>
      </c>
      <c r="D11" s="87">
        <v>111050000</v>
      </c>
      <c r="E11" s="88">
        <v>110838596.46</v>
      </c>
      <c r="F11" s="87">
        <f>SUM(D11-E11)</f>
        <v>211403.54000000656</v>
      </c>
    </row>
    <row r="12" spans="1:6" ht="17.25" customHeight="1">
      <c r="A12" s="89" t="s">
        <v>12</v>
      </c>
      <c r="B12" s="90">
        <v>8911</v>
      </c>
      <c r="C12" s="91">
        <v>500000</v>
      </c>
      <c r="D12" s="91">
        <v>500000</v>
      </c>
      <c r="E12" s="92"/>
      <c r="F12" s="87">
        <f>SUM(D12-E12)</f>
        <v>500000</v>
      </c>
    </row>
    <row r="13" spans="1:6" ht="17.25" customHeight="1">
      <c r="A13" s="93" t="s">
        <v>13</v>
      </c>
      <c r="B13" s="130" t="s">
        <v>14</v>
      </c>
      <c r="C13" s="132">
        <v>3000000</v>
      </c>
      <c r="D13" s="132">
        <v>1500000</v>
      </c>
      <c r="E13" s="134">
        <v>480931</v>
      </c>
      <c r="F13" s="132">
        <f>SUM(D13-E13)</f>
        <v>1019069</v>
      </c>
    </row>
    <row r="14" spans="1:6" ht="17.25" customHeight="1">
      <c r="A14" s="94" t="s">
        <v>15</v>
      </c>
      <c r="B14" s="131"/>
      <c r="C14" s="133"/>
      <c r="D14" s="133"/>
      <c r="E14" s="135"/>
      <c r="F14" s="133"/>
    </row>
    <row r="15" spans="1:6" ht="17.25" customHeight="1">
      <c r="A15" s="89" t="s">
        <v>16</v>
      </c>
      <c r="B15" s="95">
        <v>8915</v>
      </c>
      <c r="C15" s="96">
        <v>500000</v>
      </c>
      <c r="D15" s="96">
        <v>250000</v>
      </c>
      <c r="E15" s="97">
        <v>148499.92</v>
      </c>
      <c r="F15" s="96">
        <f>SUM(D15-E15)</f>
        <v>101500.07999999999</v>
      </c>
    </row>
    <row r="16" spans="1:6" ht="17.25" customHeight="1">
      <c r="A16" s="89" t="s">
        <v>17</v>
      </c>
      <c r="B16" s="90" t="s">
        <v>18</v>
      </c>
      <c r="C16" s="91">
        <v>110000000</v>
      </c>
      <c r="D16" s="91">
        <v>60000000</v>
      </c>
      <c r="E16" s="92">
        <v>58246842.38</v>
      </c>
      <c r="F16" s="98">
        <f>SUM(D16-E16)</f>
        <v>1753157.6199999973</v>
      </c>
    </row>
    <row r="17" spans="1:6" ht="17.25" customHeight="1">
      <c r="A17" s="99" t="s">
        <v>19</v>
      </c>
      <c r="B17" s="90">
        <v>8919</v>
      </c>
      <c r="C17" s="91">
        <v>500000</v>
      </c>
      <c r="D17" s="91">
        <v>500000</v>
      </c>
      <c r="E17" s="92"/>
      <c r="F17" s="98">
        <f>SUM(D17-E17)</f>
        <v>500000</v>
      </c>
    </row>
    <row r="18" spans="1:6" ht="17.25" customHeight="1">
      <c r="A18" s="89" t="s">
        <v>20</v>
      </c>
      <c r="B18" s="90" t="s">
        <v>21</v>
      </c>
      <c r="C18" s="91">
        <v>5000000</v>
      </c>
      <c r="D18" s="91">
        <v>5000000</v>
      </c>
      <c r="E18" s="92">
        <v>3864112.33</v>
      </c>
      <c r="F18" s="98">
        <f>SUM(D18-E18)</f>
        <v>1135887.67</v>
      </c>
    </row>
    <row r="19" spans="1:6" ht="17.25" customHeight="1">
      <c r="A19" s="93" t="s">
        <v>22</v>
      </c>
      <c r="B19" s="130" t="s">
        <v>23</v>
      </c>
      <c r="C19" s="132">
        <v>220000000</v>
      </c>
      <c r="D19" s="132">
        <v>115000000</v>
      </c>
      <c r="E19" s="132">
        <v>98641050.05</v>
      </c>
      <c r="F19" s="132">
        <f>D19-E19</f>
        <v>16358949.950000003</v>
      </c>
    </row>
    <row r="20" spans="1:6" ht="17.25" customHeight="1">
      <c r="A20" s="85" t="s">
        <v>24</v>
      </c>
      <c r="B20" s="131"/>
      <c r="C20" s="133"/>
      <c r="D20" s="133"/>
      <c r="E20" s="133"/>
      <c r="F20" s="133"/>
    </row>
    <row r="21" spans="1:6" ht="17.25" customHeight="1">
      <c r="A21" s="100" t="s">
        <v>25</v>
      </c>
      <c r="B21" s="130">
        <v>3917</v>
      </c>
      <c r="C21" s="132">
        <v>7000000</v>
      </c>
      <c r="D21" s="132">
        <v>4500000</v>
      </c>
      <c r="E21" s="132">
        <v>4395565.35</v>
      </c>
      <c r="F21" s="132">
        <f>SUM(D21-E21)</f>
        <v>104434.65000000037</v>
      </c>
    </row>
    <row r="22" spans="1:6" ht="17.25" customHeight="1">
      <c r="A22" s="101" t="s">
        <v>15</v>
      </c>
      <c r="B22" s="131"/>
      <c r="C22" s="133"/>
      <c r="D22" s="133"/>
      <c r="E22" s="133"/>
      <c r="F22" s="133"/>
    </row>
    <row r="23" spans="1:6" ht="17.25" customHeight="1">
      <c r="A23" s="193" t="s">
        <v>26</v>
      </c>
      <c r="B23" s="194" t="s">
        <v>27</v>
      </c>
      <c r="C23" s="132">
        <v>6800000</v>
      </c>
      <c r="D23" s="132">
        <v>4900000</v>
      </c>
      <c r="E23" s="132">
        <v>2624221.72</v>
      </c>
      <c r="F23" s="132">
        <f>D23-E23</f>
        <v>2275778.28</v>
      </c>
    </row>
    <row r="24" spans="1:6" ht="17.25" customHeight="1">
      <c r="A24" s="101" t="s">
        <v>28</v>
      </c>
      <c r="B24" s="195"/>
      <c r="C24" s="133"/>
      <c r="D24" s="133"/>
      <c r="E24" s="133"/>
      <c r="F24" s="133"/>
    </row>
    <row r="25" spans="1:6" ht="17.25" customHeight="1">
      <c r="A25" s="102" t="s">
        <v>131</v>
      </c>
      <c r="B25" s="103" t="s">
        <v>132</v>
      </c>
      <c r="C25" s="104">
        <v>4000000</v>
      </c>
      <c r="D25" s="104">
        <v>2000000</v>
      </c>
      <c r="E25" s="105">
        <v>972000</v>
      </c>
      <c r="F25" s="104">
        <f>D25-E25</f>
        <v>1028000</v>
      </c>
    </row>
    <row r="26" spans="1:6" ht="17.25" customHeight="1">
      <c r="A26" s="6" t="s">
        <v>29</v>
      </c>
      <c r="B26" s="106"/>
      <c r="C26" s="107">
        <f>SUM(C11:C25)</f>
        <v>544150000</v>
      </c>
      <c r="D26" s="108">
        <f>SUM(D11:D25)</f>
        <v>305200000</v>
      </c>
      <c r="E26" s="108">
        <f>SUM(E11:E25)</f>
        <v>280211819.21000004</v>
      </c>
      <c r="F26" s="109">
        <f>SUM(F11:F25)</f>
        <v>24988180.790000007</v>
      </c>
    </row>
    <row r="28" ht="15">
      <c r="F28" s="77"/>
    </row>
    <row r="29" ht="15.75">
      <c r="E29" s="7" t="s">
        <v>30</v>
      </c>
    </row>
    <row r="31" spans="5:6" ht="15.75">
      <c r="E31" s="124" t="s">
        <v>31</v>
      </c>
      <c r="F31" s="124"/>
    </row>
    <row r="32" spans="5:6" ht="14.25" customHeight="1">
      <c r="E32" s="196" t="s">
        <v>32</v>
      </c>
      <c r="F32" s="196"/>
    </row>
  </sheetData>
  <sheetProtection/>
  <mergeCells count="32">
    <mergeCell ref="E31:F31"/>
    <mergeCell ref="E32:F32"/>
    <mergeCell ref="A9:A10"/>
    <mergeCell ref="C9:C10"/>
    <mergeCell ref="D9:D10"/>
    <mergeCell ref="E9:E10"/>
    <mergeCell ref="F9:F10"/>
    <mergeCell ref="B23:B24"/>
    <mergeCell ref="C23:C24"/>
    <mergeCell ref="D23:D24"/>
    <mergeCell ref="E23:E24"/>
    <mergeCell ref="F23:F24"/>
    <mergeCell ref="B19:B20"/>
    <mergeCell ref="C19:C20"/>
    <mergeCell ref="D19:D20"/>
    <mergeCell ref="E19:E20"/>
    <mergeCell ref="F19:F20"/>
    <mergeCell ref="A1:F1"/>
    <mergeCell ref="A2:F2"/>
    <mergeCell ref="A5:F5"/>
    <mergeCell ref="A6:F6"/>
    <mergeCell ref="A7:F7"/>
    <mergeCell ref="B21:B22"/>
    <mergeCell ref="C21:C22"/>
    <mergeCell ref="D21:D22"/>
    <mergeCell ref="E21:E22"/>
    <mergeCell ref="F21:F22"/>
    <mergeCell ref="B13:B14"/>
    <mergeCell ref="C13:C14"/>
    <mergeCell ref="D13:D14"/>
    <mergeCell ref="E13:E14"/>
    <mergeCell ref="F13:F14"/>
  </mergeCells>
  <printOptions horizontalCentered="1"/>
  <pageMargins left="0" right="0" top="0.75" bottom="0.26" header="0.3" footer="0.3"/>
  <pageSetup horizontalDpi="600" verticalDpi="600" orientation="landscape" paperSize="11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L39"/>
  <sheetViews>
    <sheetView zoomScalePageLayoutView="0" workbookViewId="0" topLeftCell="A1">
      <selection activeCell="G24" sqref="G24"/>
    </sheetView>
  </sheetViews>
  <sheetFormatPr defaultColWidth="9.140625" defaultRowHeight="15"/>
  <cols>
    <col min="1" max="1" width="15.421875" style="0" customWidth="1"/>
    <col min="2" max="2" width="12.421875" style="0" customWidth="1"/>
    <col min="3" max="3" width="9.7109375" style="0" customWidth="1"/>
    <col min="4" max="4" width="17.421875" style="0" customWidth="1"/>
    <col min="5" max="5" width="16.140625" style="0" customWidth="1"/>
    <col min="6" max="6" width="15.421875" style="0" customWidth="1"/>
    <col min="7" max="7" width="15.8515625" style="0" customWidth="1"/>
    <col min="8" max="8" width="15.57421875" style="0" customWidth="1"/>
    <col min="9" max="9" width="13.8515625" style="0" customWidth="1"/>
    <col min="10" max="10" width="15.7109375" style="0" customWidth="1"/>
    <col min="11" max="11" width="18.57421875" style="0" customWidth="1"/>
  </cols>
  <sheetData>
    <row r="1" ht="15">
      <c r="A1" t="s">
        <v>33</v>
      </c>
    </row>
    <row r="3" ht="15">
      <c r="K3" s="10" t="s">
        <v>34</v>
      </c>
    </row>
    <row r="4" ht="15">
      <c r="K4" s="10"/>
    </row>
    <row r="6" spans="1:11" ht="15">
      <c r="A6" s="123" t="s">
        <v>35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</row>
    <row r="7" spans="1:11" ht="15">
      <c r="A7" s="123" t="s">
        <v>201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</row>
    <row r="8" spans="1:11" ht="15">
      <c r="A8" s="123" t="s">
        <v>36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</row>
    <row r="9" spans="1:11" ht="15">
      <c r="A9" s="123" t="s">
        <v>37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</row>
    <row r="12" spans="1:11" ht="1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ht="15">
      <c r="A13" s="12"/>
      <c r="B13" s="12"/>
      <c r="C13" s="12"/>
      <c r="D13" s="12"/>
      <c r="E13" s="11"/>
      <c r="F13" s="12"/>
      <c r="G13" s="12"/>
      <c r="H13" s="12"/>
      <c r="I13" s="11"/>
      <c r="J13" s="12"/>
      <c r="K13" s="12"/>
    </row>
    <row r="14" spans="1:12" ht="15">
      <c r="A14" s="13"/>
      <c r="B14" s="14" t="s">
        <v>38</v>
      </c>
      <c r="C14" s="14"/>
      <c r="D14" s="14" t="s">
        <v>39</v>
      </c>
      <c r="E14" s="15" t="s">
        <v>40</v>
      </c>
      <c r="F14" s="16"/>
      <c r="G14" s="17"/>
      <c r="H14" s="145" t="s">
        <v>41</v>
      </c>
      <c r="I14" s="146"/>
      <c r="J14" s="147"/>
      <c r="K14" s="18" t="s">
        <v>42</v>
      </c>
      <c r="L14" s="78"/>
    </row>
    <row r="15" spans="1:12" ht="15">
      <c r="A15" s="19" t="s">
        <v>43</v>
      </c>
      <c r="B15" s="19" t="s">
        <v>44</v>
      </c>
      <c r="C15" s="19" t="s">
        <v>45</v>
      </c>
      <c r="D15" s="19" t="s">
        <v>46</v>
      </c>
      <c r="E15" s="20"/>
      <c r="F15" s="21" t="s">
        <v>47</v>
      </c>
      <c r="G15" s="22"/>
      <c r="H15" s="148" t="s">
        <v>48</v>
      </c>
      <c r="I15" s="149"/>
      <c r="J15" s="150"/>
      <c r="K15" s="26" t="s">
        <v>49</v>
      </c>
      <c r="L15" s="78"/>
    </row>
    <row r="16" spans="1:12" ht="15">
      <c r="A16" s="27"/>
      <c r="B16" s="27"/>
      <c r="C16" s="27"/>
      <c r="D16" s="27"/>
      <c r="E16" s="23" t="s">
        <v>39</v>
      </c>
      <c r="F16" s="28" t="s">
        <v>50</v>
      </c>
      <c r="G16" s="29" t="s">
        <v>51</v>
      </c>
      <c r="H16" s="25" t="s">
        <v>39</v>
      </c>
      <c r="I16" s="24" t="s">
        <v>50</v>
      </c>
      <c r="J16" s="28" t="s">
        <v>51</v>
      </c>
      <c r="K16" s="27"/>
      <c r="L16" s="78"/>
    </row>
    <row r="17" spans="1:12" ht="15" customHeight="1">
      <c r="A17" s="30" t="s">
        <v>52</v>
      </c>
      <c r="B17" s="31">
        <v>39622</v>
      </c>
      <c r="C17" s="5" t="s">
        <v>53</v>
      </c>
      <c r="D17" s="166">
        <v>343544988.37</v>
      </c>
      <c r="E17" s="166">
        <v>334002072.25</v>
      </c>
      <c r="F17" s="166">
        <v>88617084.83</v>
      </c>
      <c r="G17" s="166">
        <f>SUM(E17:F17)</f>
        <v>422619157.08</v>
      </c>
      <c r="H17" s="166">
        <v>57257497.87</v>
      </c>
      <c r="I17" s="166">
        <v>1241232.74</v>
      </c>
      <c r="J17" s="167">
        <f>H17+I17</f>
        <v>58498730.61</v>
      </c>
      <c r="K17" s="168">
        <f>SUM(D17-E17)</f>
        <v>9542916.120000005</v>
      </c>
      <c r="L17" s="78"/>
    </row>
    <row r="18" spans="1:12" ht="15" customHeight="1">
      <c r="A18" s="30" t="s">
        <v>54</v>
      </c>
      <c r="B18" s="31">
        <v>39679</v>
      </c>
      <c r="C18" s="5" t="s">
        <v>55</v>
      </c>
      <c r="D18" s="166">
        <v>79249686</v>
      </c>
      <c r="E18" s="166">
        <v>56606920</v>
      </c>
      <c r="F18" s="166">
        <v>24029636.69</v>
      </c>
      <c r="G18" s="166">
        <f aca="true" t="shared" si="0" ref="G18:G25">SUM(E18:F18)</f>
        <v>80636556.69</v>
      </c>
      <c r="H18" s="166">
        <v>11321384</v>
      </c>
      <c r="I18" s="166">
        <v>2578445.02</v>
      </c>
      <c r="J18" s="167">
        <f aca="true" t="shared" si="1" ref="J18:J23">H18+I18</f>
        <v>13899829.02</v>
      </c>
      <c r="K18" s="168">
        <f aca="true" t="shared" si="2" ref="K18:K25">SUM(D18-E18)</f>
        <v>22642766</v>
      </c>
      <c r="L18" s="78"/>
    </row>
    <row r="19" spans="1:12" ht="15" customHeight="1">
      <c r="A19" s="30" t="s">
        <v>56</v>
      </c>
      <c r="B19" s="31">
        <v>40158</v>
      </c>
      <c r="C19" s="5" t="s">
        <v>57</v>
      </c>
      <c r="D19" s="166">
        <v>149942779.08</v>
      </c>
      <c r="E19" s="166">
        <v>34996735.91</v>
      </c>
      <c r="F19" s="166">
        <v>20856600.41</v>
      </c>
      <c r="G19" s="166">
        <f t="shared" si="0"/>
        <v>55853336.31999999</v>
      </c>
      <c r="H19" s="166">
        <v>15308584.08</v>
      </c>
      <c r="I19" s="166">
        <v>7963357.91</v>
      </c>
      <c r="J19" s="167">
        <f t="shared" si="1"/>
        <v>23271941.990000002</v>
      </c>
      <c r="K19" s="168">
        <f t="shared" si="2"/>
        <v>114946043.17000002</v>
      </c>
      <c r="L19" s="78"/>
    </row>
    <row r="20" spans="1:12" ht="15" customHeight="1">
      <c r="A20" s="30"/>
      <c r="B20" s="31">
        <v>40312</v>
      </c>
      <c r="C20" s="5" t="s">
        <v>55</v>
      </c>
      <c r="D20" s="166">
        <v>97255640</v>
      </c>
      <c r="E20" s="166">
        <v>41680988.52</v>
      </c>
      <c r="F20" s="166">
        <v>15884888.38</v>
      </c>
      <c r="G20" s="166">
        <f t="shared" si="0"/>
        <v>57565876.900000006</v>
      </c>
      <c r="H20" s="166">
        <v>13893662.84</v>
      </c>
      <c r="I20" s="166">
        <v>4583766.8</v>
      </c>
      <c r="J20" s="167">
        <f t="shared" si="1"/>
        <v>18477429.64</v>
      </c>
      <c r="K20" s="168">
        <f t="shared" si="2"/>
        <v>55574651.48</v>
      </c>
      <c r="L20" s="78"/>
    </row>
    <row r="21" spans="1:12" ht="15" customHeight="1">
      <c r="A21" s="30"/>
      <c r="B21" s="31">
        <v>40228</v>
      </c>
      <c r="C21" s="5" t="s">
        <v>53</v>
      </c>
      <c r="D21" s="166">
        <v>69761000</v>
      </c>
      <c r="E21" s="166">
        <v>19880375</v>
      </c>
      <c r="F21" s="166">
        <v>4155367.3</v>
      </c>
      <c r="G21" s="166">
        <f t="shared" si="0"/>
        <v>24035742.3</v>
      </c>
      <c r="H21" s="166">
        <v>6603083.33</v>
      </c>
      <c r="I21" s="166">
        <v>1194733.19</v>
      </c>
      <c r="J21" s="167">
        <f t="shared" si="1"/>
        <v>7797816.52</v>
      </c>
      <c r="K21" s="168">
        <f t="shared" si="2"/>
        <v>49880625</v>
      </c>
      <c r="L21" s="78"/>
    </row>
    <row r="22" spans="1:12" ht="15" customHeight="1">
      <c r="A22" s="30"/>
      <c r="B22" s="31">
        <v>40164</v>
      </c>
      <c r="C22" s="5" t="s">
        <v>57</v>
      </c>
      <c r="D22" s="166">
        <v>133383025.91</v>
      </c>
      <c r="E22" s="166">
        <v>30855364.86</v>
      </c>
      <c r="F22" s="166">
        <v>18426058.3</v>
      </c>
      <c r="G22" s="166">
        <f t="shared" si="0"/>
        <v>49281423.16</v>
      </c>
      <c r="H22" s="166">
        <v>15592828.36</v>
      </c>
      <c r="I22" s="166">
        <v>7900192.99</v>
      </c>
      <c r="J22" s="167">
        <f t="shared" si="1"/>
        <v>23493021.35</v>
      </c>
      <c r="K22" s="168">
        <f t="shared" si="2"/>
        <v>102527661.05</v>
      </c>
      <c r="L22" s="78"/>
    </row>
    <row r="23" spans="1:12" ht="15" customHeight="1">
      <c r="A23" s="30"/>
      <c r="B23" s="31">
        <v>40357</v>
      </c>
      <c r="C23" s="5" t="s">
        <v>58</v>
      </c>
      <c r="D23" s="166">
        <v>185854705</v>
      </c>
      <c r="E23" s="166">
        <v>61951168</v>
      </c>
      <c r="F23" s="166">
        <v>36991069.76</v>
      </c>
      <c r="G23" s="166">
        <f t="shared" si="0"/>
        <v>98942237.75999999</v>
      </c>
      <c r="H23" s="166">
        <v>30975584</v>
      </c>
      <c r="I23" s="166">
        <v>9319935.36</v>
      </c>
      <c r="J23" s="167">
        <f t="shared" si="1"/>
        <v>40295519.36</v>
      </c>
      <c r="K23" s="168">
        <f t="shared" si="2"/>
        <v>123903537</v>
      </c>
      <c r="L23" s="78"/>
    </row>
    <row r="24" spans="1:12" ht="15" customHeight="1">
      <c r="A24" s="30"/>
      <c r="B24" s="31" t="s">
        <v>130</v>
      </c>
      <c r="C24" s="30" t="s">
        <v>57</v>
      </c>
      <c r="D24" s="166">
        <v>42534525.99</v>
      </c>
      <c r="E24" s="166"/>
      <c r="F24" s="166">
        <v>1233814.74</v>
      </c>
      <c r="G24" s="166">
        <f t="shared" si="0"/>
        <v>1233814.74</v>
      </c>
      <c r="H24" s="166"/>
      <c r="I24" s="166"/>
      <c r="J24" s="167"/>
      <c r="K24" s="168">
        <f t="shared" si="2"/>
        <v>42534525.99</v>
      </c>
      <c r="L24" s="78"/>
    </row>
    <row r="25" spans="1:12" ht="15" customHeight="1">
      <c r="A25" s="30"/>
      <c r="B25" s="31" t="s">
        <v>130</v>
      </c>
      <c r="C25" s="30" t="s">
        <v>57</v>
      </c>
      <c r="D25" s="166">
        <v>63630053.17</v>
      </c>
      <c r="E25" s="166"/>
      <c r="F25" s="166">
        <v>1743722.63</v>
      </c>
      <c r="G25" s="166">
        <f t="shared" si="0"/>
        <v>1743722.63</v>
      </c>
      <c r="H25" s="166"/>
      <c r="I25" s="166"/>
      <c r="J25" s="167"/>
      <c r="K25" s="168">
        <f t="shared" si="2"/>
        <v>63630053.17</v>
      </c>
      <c r="L25" s="78"/>
    </row>
    <row r="26" spans="1:12" ht="15" customHeight="1">
      <c r="A26" s="30"/>
      <c r="B26" s="30"/>
      <c r="C26" s="30"/>
      <c r="D26" s="79"/>
      <c r="E26" s="79"/>
      <c r="F26" s="79"/>
      <c r="G26" s="79"/>
      <c r="H26" s="79"/>
      <c r="I26" s="79"/>
      <c r="J26" s="80"/>
      <c r="K26" s="79"/>
      <c r="L26" s="78"/>
    </row>
    <row r="27" spans="1:12" ht="15" customHeight="1">
      <c r="A27" s="30"/>
      <c r="B27" s="30"/>
      <c r="C27" s="30"/>
      <c r="D27" s="79"/>
      <c r="E27" s="79"/>
      <c r="F27" s="79"/>
      <c r="G27" s="79"/>
      <c r="H27" s="79"/>
      <c r="I27" s="79"/>
      <c r="J27" s="80"/>
      <c r="K27" s="79"/>
      <c r="L27" s="78"/>
    </row>
    <row r="28" spans="1:12" ht="15" customHeight="1">
      <c r="A28" s="30"/>
      <c r="B28" s="30"/>
      <c r="C28" s="30"/>
      <c r="D28" s="79"/>
      <c r="E28" s="79"/>
      <c r="F28" s="79"/>
      <c r="G28" s="79"/>
      <c r="H28" s="79"/>
      <c r="I28" s="79"/>
      <c r="J28" s="80"/>
      <c r="K28" s="79"/>
      <c r="L28" s="78"/>
    </row>
    <row r="29" spans="1:12" ht="15" customHeight="1">
      <c r="A29" s="4"/>
      <c r="B29" s="32" t="s">
        <v>29</v>
      </c>
      <c r="C29" s="33"/>
      <c r="D29" s="81">
        <f>SUM(D17:D28)</f>
        <v>1165156403.52</v>
      </c>
      <c r="E29" s="81">
        <f>SUM(E17:E28)</f>
        <v>579973624.54</v>
      </c>
      <c r="F29" s="81">
        <f>SUM(F17:F27)</f>
        <v>211938243.04000002</v>
      </c>
      <c r="G29" s="81">
        <f>SUM(G17:G25)</f>
        <v>791911867.5799998</v>
      </c>
      <c r="H29" s="81">
        <f>SUM(H17:H28)</f>
        <v>150952624.48000002</v>
      </c>
      <c r="I29" s="81">
        <f>SUM(I17:I28)</f>
        <v>34781664.01</v>
      </c>
      <c r="J29" s="81">
        <f>SUM(J17:J28)</f>
        <v>185734288.49</v>
      </c>
      <c r="K29" s="82">
        <f>SUM(K17:K28)</f>
        <v>585182778.98</v>
      </c>
      <c r="L29" s="78"/>
    </row>
    <row r="30" ht="13.5" customHeight="1"/>
    <row r="31" ht="13.5" customHeight="1">
      <c r="G31" s="77"/>
    </row>
    <row r="32" ht="13.5" customHeight="1">
      <c r="K32" s="77"/>
    </row>
    <row r="33" ht="13.5" customHeight="1"/>
    <row r="34" ht="15">
      <c r="A34" s="10" t="s">
        <v>59</v>
      </c>
    </row>
    <row r="38" spans="1:2" ht="15">
      <c r="A38" s="34" t="s">
        <v>60</v>
      </c>
      <c r="B38" s="34"/>
    </row>
    <row r="39" spans="1:2" ht="15">
      <c r="A39" s="35" t="s">
        <v>61</v>
      </c>
      <c r="B39" s="35"/>
    </row>
  </sheetData>
  <sheetProtection/>
  <mergeCells count="6">
    <mergeCell ref="A6:K6"/>
    <mergeCell ref="A7:K7"/>
    <mergeCell ref="A8:K8"/>
    <mergeCell ref="A9:K9"/>
    <mergeCell ref="H14:J14"/>
    <mergeCell ref="H15:J1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E85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20.00390625" style="0" customWidth="1"/>
    <col min="2" max="2" width="36.00390625" style="0" customWidth="1"/>
    <col min="3" max="3" width="37.421875" style="0" customWidth="1"/>
    <col min="4" max="4" width="24.8515625" style="152" customWidth="1"/>
  </cols>
  <sheetData>
    <row r="1" ht="15">
      <c r="D1" t="s">
        <v>145</v>
      </c>
    </row>
    <row r="2" ht="15">
      <c r="A2" t="s">
        <v>146</v>
      </c>
    </row>
    <row r="4" spans="1:5" ht="15">
      <c r="A4" s="151" t="s">
        <v>147</v>
      </c>
      <c r="B4" s="151"/>
      <c r="C4" s="151"/>
      <c r="D4" s="151"/>
      <c r="E4" s="3"/>
    </row>
    <row r="5" spans="1:5" ht="15">
      <c r="A5" s="151" t="s">
        <v>164</v>
      </c>
      <c r="B5" s="151"/>
      <c r="C5" s="151"/>
      <c r="D5" s="151"/>
      <c r="E5" s="3"/>
    </row>
    <row r="6" spans="1:5" ht="15">
      <c r="A6" s="151" t="s">
        <v>1</v>
      </c>
      <c r="B6" s="151"/>
      <c r="C6" s="151"/>
      <c r="D6" s="151"/>
      <c r="E6" s="3"/>
    </row>
    <row r="8" spans="1:4" ht="15">
      <c r="A8" s="50" t="s">
        <v>148</v>
      </c>
      <c r="D8" s="153">
        <f>95931161.24+100446112.79+957778880</f>
        <v>1154156154.03</v>
      </c>
    </row>
    <row r="9" spans="1:4" ht="15">
      <c r="A9" s="50" t="s">
        <v>149</v>
      </c>
      <c r="D9" s="154">
        <v>57524627.5</v>
      </c>
    </row>
    <row r="10" ht="15">
      <c r="D10" s="155"/>
    </row>
    <row r="11" spans="1:4" ht="15">
      <c r="A11" t="s">
        <v>150</v>
      </c>
      <c r="D11" s="156"/>
    </row>
    <row r="12" spans="2:4" ht="15">
      <c r="B12" s="50" t="s">
        <v>151</v>
      </c>
      <c r="D12" s="155"/>
    </row>
    <row r="13" spans="2:4" ht="15">
      <c r="B13" t="s">
        <v>152</v>
      </c>
      <c r="D13" s="155"/>
    </row>
    <row r="14" spans="2:4" ht="15">
      <c r="B14" s="114">
        <v>751</v>
      </c>
      <c r="C14" s="115" t="s">
        <v>165</v>
      </c>
      <c r="D14" s="116"/>
    </row>
    <row r="15" spans="2:4" ht="15">
      <c r="B15" s="114"/>
      <c r="C15" s="117" t="s">
        <v>166</v>
      </c>
      <c r="D15" s="116"/>
    </row>
    <row r="16" spans="2:4" ht="15">
      <c r="B16" s="114"/>
      <c r="C16" s="117" t="s">
        <v>167</v>
      </c>
      <c r="D16" s="116"/>
    </row>
    <row r="17" spans="2:4" ht="15">
      <c r="B17" s="114"/>
      <c r="C17" s="117" t="s">
        <v>168</v>
      </c>
      <c r="D17" s="116"/>
    </row>
    <row r="18" spans="2:4" ht="15">
      <c r="B18" s="114"/>
      <c r="C18" s="117" t="s">
        <v>169</v>
      </c>
      <c r="D18" s="116"/>
    </row>
    <row r="19" spans="2:4" ht="15">
      <c r="B19" s="114"/>
      <c r="C19" s="117" t="s">
        <v>170</v>
      </c>
      <c r="D19" s="116">
        <v>17400</v>
      </c>
    </row>
    <row r="20" spans="2:4" ht="15">
      <c r="B20" s="114"/>
      <c r="C20" s="117"/>
      <c r="D20" s="157">
        <f>D19</f>
        <v>17400</v>
      </c>
    </row>
    <row r="21" spans="2:4" ht="15">
      <c r="B21" s="114">
        <v>753</v>
      </c>
      <c r="C21" s="115" t="s">
        <v>171</v>
      </c>
      <c r="D21" s="116"/>
    </row>
    <row r="22" spans="2:4" ht="15">
      <c r="B22" s="114"/>
      <c r="C22" s="117" t="s">
        <v>172</v>
      </c>
      <c r="D22" s="116"/>
    </row>
    <row r="23" spans="2:4" ht="15">
      <c r="B23" s="114"/>
      <c r="C23" s="117" t="s">
        <v>173</v>
      </c>
      <c r="D23" s="116"/>
    </row>
    <row r="24" spans="2:4" ht="15">
      <c r="B24" s="114"/>
      <c r="C24" s="117" t="s">
        <v>174</v>
      </c>
      <c r="D24" s="116"/>
    </row>
    <row r="25" spans="2:4" ht="15">
      <c r="B25" s="114"/>
      <c r="C25" s="117" t="s">
        <v>175</v>
      </c>
      <c r="D25" s="116"/>
    </row>
    <row r="26" spans="2:4" ht="15">
      <c r="B26" s="114"/>
      <c r="C26" s="117" t="s">
        <v>176</v>
      </c>
      <c r="D26" s="116">
        <v>17220</v>
      </c>
    </row>
    <row r="27" spans="2:4" ht="15">
      <c r="B27" s="114"/>
      <c r="C27" s="158" t="s">
        <v>177</v>
      </c>
      <c r="D27" s="116"/>
    </row>
    <row r="28" spans="2:4" ht="15">
      <c r="B28" s="114"/>
      <c r="C28" s="117" t="s">
        <v>178</v>
      </c>
      <c r="D28" s="116"/>
    </row>
    <row r="29" spans="2:4" ht="15">
      <c r="B29" s="114"/>
      <c r="C29" s="117" t="s">
        <v>179</v>
      </c>
      <c r="D29" s="116"/>
    </row>
    <row r="30" spans="2:4" ht="15">
      <c r="B30" s="114"/>
      <c r="C30" s="117" t="s">
        <v>180</v>
      </c>
      <c r="D30" s="116">
        <v>29000</v>
      </c>
    </row>
    <row r="31" spans="2:4" ht="15">
      <c r="B31" s="114"/>
      <c r="C31" s="117"/>
      <c r="D31" s="157">
        <f>D19+D26+D30</f>
        <v>63620</v>
      </c>
    </row>
    <row r="32" spans="2:4" ht="15">
      <c r="B32" s="114">
        <v>758</v>
      </c>
      <c r="C32" s="115" t="s">
        <v>153</v>
      </c>
      <c r="D32" s="116"/>
    </row>
    <row r="33" spans="2:4" ht="15">
      <c r="B33" s="114"/>
      <c r="C33" s="117" t="s">
        <v>154</v>
      </c>
      <c r="D33" s="116"/>
    </row>
    <row r="34" spans="2:4" ht="15">
      <c r="B34" s="114"/>
      <c r="C34" s="117" t="s">
        <v>155</v>
      </c>
      <c r="D34" s="116"/>
    </row>
    <row r="35" spans="2:4" ht="15">
      <c r="B35" s="114"/>
      <c r="C35" s="117" t="s">
        <v>156</v>
      </c>
      <c r="D35" s="116"/>
    </row>
    <row r="36" spans="2:4" ht="15">
      <c r="B36" s="114"/>
      <c r="C36" s="117" t="s">
        <v>157</v>
      </c>
      <c r="D36" s="116">
        <v>20947.5</v>
      </c>
    </row>
    <row r="37" spans="3:4" ht="15">
      <c r="C37" s="117"/>
      <c r="D37" s="157">
        <f>D36</f>
        <v>20947.5</v>
      </c>
    </row>
    <row r="38" spans="2:4" ht="15">
      <c r="B38" s="114">
        <v>760</v>
      </c>
      <c r="C38" s="115" t="s">
        <v>158</v>
      </c>
      <c r="D38" s="157">
        <v>0</v>
      </c>
    </row>
    <row r="39" spans="2:4" ht="15">
      <c r="B39" s="114">
        <v>761</v>
      </c>
      <c r="C39" s="115" t="s">
        <v>181</v>
      </c>
      <c r="D39" s="116"/>
    </row>
    <row r="40" spans="2:4" ht="15">
      <c r="B40" s="114"/>
      <c r="C40" s="117" t="s">
        <v>182</v>
      </c>
      <c r="D40" s="116"/>
    </row>
    <row r="41" spans="2:4" ht="15">
      <c r="B41" s="114"/>
      <c r="C41" s="117" t="s">
        <v>183</v>
      </c>
      <c r="D41" s="116"/>
    </row>
    <row r="42" spans="2:4" ht="15">
      <c r="B42" s="114"/>
      <c r="C42" s="117" t="s">
        <v>184</v>
      </c>
      <c r="D42" s="116">
        <v>110389.86</v>
      </c>
    </row>
    <row r="43" spans="2:4" ht="15">
      <c r="B43" s="114"/>
      <c r="C43" s="117" t="s">
        <v>185</v>
      </c>
      <c r="D43" s="116"/>
    </row>
    <row r="44" spans="2:4" ht="15">
      <c r="B44" s="114"/>
      <c r="C44" s="117" t="s">
        <v>183</v>
      </c>
      <c r="D44" s="116"/>
    </row>
    <row r="45" spans="2:4" ht="15">
      <c r="B45" s="114"/>
      <c r="C45" s="159" t="s">
        <v>186</v>
      </c>
      <c r="D45" s="116">
        <v>174547.61</v>
      </c>
    </row>
    <row r="46" spans="2:4" ht="15">
      <c r="B46" s="114"/>
      <c r="C46" s="117" t="s">
        <v>187</v>
      </c>
      <c r="D46" s="116"/>
    </row>
    <row r="47" spans="2:4" ht="15">
      <c r="B47" s="114"/>
      <c r="C47" s="117" t="s">
        <v>183</v>
      </c>
      <c r="D47" s="116"/>
    </row>
    <row r="48" spans="2:4" ht="15">
      <c r="B48" s="114"/>
      <c r="C48" s="159" t="s">
        <v>188</v>
      </c>
      <c r="D48" s="116">
        <v>114535.08</v>
      </c>
    </row>
    <row r="49" spans="2:4" ht="15">
      <c r="B49" s="114"/>
      <c r="C49" s="117" t="s">
        <v>189</v>
      </c>
      <c r="D49" s="116"/>
    </row>
    <row r="50" spans="2:4" ht="15">
      <c r="B50" s="114"/>
      <c r="C50" s="117" t="s">
        <v>183</v>
      </c>
      <c r="D50" s="116"/>
    </row>
    <row r="51" spans="2:4" ht="15">
      <c r="B51" s="114"/>
      <c r="C51" s="159" t="s">
        <v>190</v>
      </c>
      <c r="D51" s="116">
        <v>93101.62</v>
      </c>
    </row>
    <row r="52" spans="2:4" ht="15">
      <c r="B52" s="114"/>
      <c r="C52" s="117"/>
      <c r="D52" s="116"/>
    </row>
    <row r="53" spans="3:4" ht="15">
      <c r="C53" s="117"/>
      <c r="D53" s="157">
        <f>D42+D45+D48+D51</f>
        <v>492574.17</v>
      </c>
    </row>
    <row r="54" spans="3:4" ht="15">
      <c r="C54" s="117"/>
      <c r="D54" s="160"/>
    </row>
    <row r="55" spans="2:4" ht="15">
      <c r="B55" s="114">
        <v>969</v>
      </c>
      <c r="C55" s="115" t="s">
        <v>159</v>
      </c>
      <c r="D55" s="116"/>
    </row>
    <row r="56" spans="3:4" ht="15">
      <c r="C56" s="117"/>
      <c r="D56" s="118">
        <v>0</v>
      </c>
    </row>
    <row r="57" ht="15">
      <c r="B57" s="50" t="s">
        <v>160</v>
      </c>
    </row>
    <row r="58" ht="15">
      <c r="B58" t="s">
        <v>152</v>
      </c>
    </row>
    <row r="59" spans="2:3" ht="15">
      <c r="B59" s="114">
        <v>878</v>
      </c>
      <c r="C59" s="114" t="s">
        <v>161</v>
      </c>
    </row>
    <row r="60" spans="2:3" ht="15">
      <c r="B60" s="114"/>
      <c r="C60" t="s">
        <v>191</v>
      </c>
    </row>
    <row r="61" spans="2:3" ht="15">
      <c r="B61" s="114"/>
      <c r="C61" t="s">
        <v>192</v>
      </c>
    </row>
    <row r="62" spans="2:3" ht="15">
      <c r="B62" s="114"/>
      <c r="C62" t="s">
        <v>193</v>
      </c>
    </row>
    <row r="63" spans="2:4" ht="15">
      <c r="B63" s="114"/>
      <c r="C63" s="161" t="s">
        <v>194</v>
      </c>
      <c r="D63" s="152">
        <v>180000</v>
      </c>
    </row>
    <row r="64" spans="3:4" ht="15">
      <c r="C64" s="162"/>
      <c r="D64" s="163">
        <f>D63</f>
        <v>180000</v>
      </c>
    </row>
    <row r="65" spans="2:3" ht="15">
      <c r="B65" s="114">
        <v>969</v>
      </c>
      <c r="C65" s="114" t="s">
        <v>159</v>
      </c>
    </row>
    <row r="66" spans="2:4" s="162" customFormat="1" ht="15">
      <c r="B66" s="164"/>
      <c r="C66" t="s">
        <v>195</v>
      </c>
      <c r="D66" s="113"/>
    </row>
    <row r="67" spans="2:4" s="162" customFormat="1" ht="15">
      <c r="B67" s="164"/>
      <c r="C67" s="162" t="s">
        <v>196</v>
      </c>
      <c r="D67" s="113"/>
    </row>
    <row r="68" spans="2:4" s="162" customFormat="1" ht="15">
      <c r="B68" s="164"/>
      <c r="C68" s="162" t="s">
        <v>197</v>
      </c>
      <c r="D68" s="113"/>
    </row>
    <row r="69" spans="2:4" s="162" customFormat="1" ht="15">
      <c r="B69" s="164"/>
      <c r="C69" s="162" t="s">
        <v>198</v>
      </c>
      <c r="D69" s="113">
        <v>560000</v>
      </c>
    </row>
    <row r="70" spans="3:4" ht="15">
      <c r="C70" s="162"/>
      <c r="D70" s="163">
        <f>D69</f>
        <v>560000</v>
      </c>
    </row>
    <row r="71" spans="2:4" ht="15">
      <c r="B71" t="s">
        <v>162</v>
      </c>
      <c r="D71" s="163">
        <v>0</v>
      </c>
    </row>
    <row r="72" spans="1:4" ht="15">
      <c r="A72" t="s">
        <v>163</v>
      </c>
      <c r="D72" s="165">
        <f>D20+D31+D37+D53+D64+D70</f>
        <v>1334541.67</v>
      </c>
    </row>
    <row r="73" spans="1:4" ht="15.75" thickBot="1">
      <c r="A73" s="50" t="s">
        <v>9</v>
      </c>
      <c r="D73" s="119">
        <f>D9-D72</f>
        <v>56190085.83</v>
      </c>
    </row>
    <row r="74" ht="15.75" thickTop="1"/>
    <row r="79" ht="15">
      <c r="C79" t="s">
        <v>199</v>
      </c>
    </row>
    <row r="82" ht="15">
      <c r="C82" s="50" t="s">
        <v>129</v>
      </c>
    </row>
    <row r="83" ht="15">
      <c r="C83" t="s">
        <v>32</v>
      </c>
    </row>
    <row r="85" ht="15">
      <c r="C85" s="50"/>
    </row>
  </sheetData>
  <sheetProtection/>
  <mergeCells count="3">
    <mergeCell ref="A4:D4"/>
    <mergeCell ref="A5:D5"/>
    <mergeCell ref="A6:D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Itaxpang16</dc:creator>
  <cp:keywords/>
  <dc:description/>
  <cp:lastModifiedBy>itaxpang27</cp:lastModifiedBy>
  <cp:lastPrinted>2013-04-25T08:16:00Z</cp:lastPrinted>
  <dcterms:created xsi:type="dcterms:W3CDTF">2012-07-13T05:52:37Z</dcterms:created>
  <dcterms:modified xsi:type="dcterms:W3CDTF">2013-07-12T02:18:14Z</dcterms:modified>
  <cp:category/>
  <cp:version/>
  <cp:contentType/>
  <cp:contentStatus/>
</cp:coreProperties>
</file>