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 firstSheet="1" activeTab="1"/>
  </bookViews>
  <sheets>
    <sheet name="Q1" sheetId="1" state="hidden" r:id="rId1"/>
    <sheet name="SRE" sheetId="2" r:id="rId2"/>
    <sheet name="Q3" sheetId="3" state="hidden" r:id="rId3"/>
    <sheet name="Q4" sheetId="4" state="hidden" r:id="rId4"/>
  </sheets>
  <externalReferences>
    <externalReference r:id="rId5"/>
    <externalReference r:id="rId6"/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E81" i="4"/>
  <c r="G65"/>
  <c r="F65"/>
  <c r="E65"/>
  <c r="H65" s="1"/>
  <c r="G64"/>
  <c r="F64"/>
  <c r="E64"/>
  <c r="H64" s="1"/>
  <c r="G63"/>
  <c r="F63"/>
  <c r="E63"/>
  <c r="H63" s="1"/>
  <c r="G62"/>
  <c r="G66" s="1"/>
  <c r="F62"/>
  <c r="F66" s="1"/>
  <c r="E62"/>
  <c r="E66" s="1"/>
  <c r="D59"/>
  <c r="E58"/>
  <c r="H58" s="1"/>
  <c r="D58"/>
  <c r="F56"/>
  <c r="E56"/>
  <c r="D56" s="1"/>
  <c r="G54"/>
  <c r="H54" s="1"/>
  <c r="F54"/>
  <c r="E54"/>
  <c r="E51"/>
  <c r="E49" s="1"/>
  <c r="D51"/>
  <c r="F50"/>
  <c r="F49" s="1"/>
  <c r="E50"/>
  <c r="D50"/>
  <c r="G49"/>
  <c r="D49"/>
  <c r="E48"/>
  <c r="D48"/>
  <c r="E47"/>
  <c r="D47"/>
  <c r="G46"/>
  <c r="G45" s="1"/>
  <c r="G52" s="1"/>
  <c r="F46"/>
  <c r="F45" s="1"/>
  <c r="F52" s="1"/>
  <c r="E46"/>
  <c r="D46"/>
  <c r="E45"/>
  <c r="D45"/>
  <c r="D52" s="1"/>
  <c r="H42"/>
  <c r="E42"/>
  <c r="D42"/>
  <c r="H41"/>
  <c r="F41"/>
  <c r="E41"/>
  <c r="D41"/>
  <c r="F40"/>
  <c r="E40"/>
  <c r="I41" s="1"/>
  <c r="D40"/>
  <c r="E39"/>
  <c r="D39"/>
  <c r="E38"/>
  <c r="D38"/>
  <c r="E37"/>
  <c r="D37"/>
  <c r="D36" s="1"/>
  <c r="D43" s="1"/>
  <c r="G36"/>
  <c r="G43" s="1"/>
  <c r="F36"/>
  <c r="F43" s="1"/>
  <c r="H32"/>
  <c r="F32"/>
  <c r="E32"/>
  <c r="D32"/>
  <c r="G31"/>
  <c r="E31"/>
  <c r="H31" s="1"/>
  <c r="D31"/>
  <c r="G30"/>
  <c r="E30"/>
  <c r="D30"/>
  <c r="G29"/>
  <c r="H29" s="1"/>
  <c r="E29"/>
  <c r="D29"/>
  <c r="H28"/>
  <c r="G28"/>
  <c r="E28"/>
  <c r="D28"/>
  <c r="G27"/>
  <c r="E27"/>
  <c r="H27" s="1"/>
  <c r="D27"/>
  <c r="G26"/>
  <c r="G33" s="1"/>
  <c r="F26"/>
  <c r="F33" s="1"/>
  <c r="E26"/>
  <c r="D26"/>
  <c r="H25"/>
  <c r="G25"/>
  <c r="E25"/>
  <c r="E33" s="1"/>
  <c r="D25"/>
  <c r="D33" s="1"/>
  <c r="G22"/>
  <c r="H22" s="1"/>
  <c r="F22"/>
  <c r="E22"/>
  <c r="D22"/>
  <c r="F21"/>
  <c r="E21"/>
  <c r="H21" s="1"/>
  <c r="D21"/>
  <c r="E20"/>
  <c r="D20"/>
  <c r="E19"/>
  <c r="D19"/>
  <c r="D18" s="1"/>
  <c r="F18"/>
  <c r="H17"/>
  <c r="F17"/>
  <c r="E17"/>
  <c r="D17"/>
  <c r="E16"/>
  <c r="H16" s="1"/>
  <c r="D16"/>
  <c r="E15"/>
  <c r="H15" s="1"/>
  <c r="D15"/>
  <c r="E14"/>
  <c r="H14" s="1"/>
  <c r="H13" s="1"/>
  <c r="D14"/>
  <c r="D13" s="1"/>
  <c r="G13"/>
  <c r="F13"/>
  <c r="E13"/>
  <c r="E12"/>
  <c r="H12" s="1"/>
  <c r="D12"/>
  <c r="E11"/>
  <c r="H11" s="1"/>
  <c r="D11"/>
  <c r="F10"/>
  <c r="H10" s="1"/>
  <c r="H9" s="1"/>
  <c r="H8" s="1"/>
  <c r="E10"/>
  <c r="D10"/>
  <c r="G9"/>
  <c r="D9"/>
  <c r="D8" s="1"/>
  <c r="D23" s="1"/>
  <c r="D34" s="1"/>
  <c r="D53" s="1"/>
  <c r="G8"/>
  <c r="I30" l="1"/>
  <c r="I39"/>
  <c r="E52"/>
  <c r="I48"/>
  <c r="I50"/>
  <c r="I20"/>
  <c r="I29"/>
  <c r="I58"/>
  <c r="I19"/>
  <c r="G23"/>
  <c r="G34" s="1"/>
  <c r="G53" s="1"/>
  <c r="G55" s="1"/>
  <c r="G57" s="1"/>
  <c r="I31"/>
  <c r="I27"/>
  <c r="I32"/>
  <c r="I28"/>
  <c r="I25"/>
  <c r="I26"/>
  <c r="I38"/>
  <c r="I46"/>
  <c r="I47"/>
  <c r="I42"/>
  <c r="I40" s="1"/>
  <c r="H50"/>
  <c r="F9"/>
  <c r="F8" s="1"/>
  <c r="F23" s="1"/>
  <c r="F34" s="1"/>
  <c r="F53" s="1"/>
  <c r="F55" s="1"/>
  <c r="F57" s="1"/>
  <c r="I10"/>
  <c r="I11"/>
  <c r="H19"/>
  <c r="H20"/>
  <c r="H26"/>
  <c r="H33" s="1"/>
  <c r="H30"/>
  <c r="H37"/>
  <c r="H38"/>
  <c r="H39"/>
  <c r="H46"/>
  <c r="H47"/>
  <c r="H48"/>
  <c r="I51"/>
  <c r="H56"/>
  <c r="E9"/>
  <c r="E8" s="1"/>
  <c r="E23" s="1"/>
  <c r="H51"/>
  <c r="D54"/>
  <c r="D55" s="1"/>
  <c r="D57" s="1"/>
  <c r="E18"/>
  <c r="E36"/>
  <c r="E43" s="1"/>
  <c r="H40"/>
  <c r="H62"/>
  <c r="H66" s="1"/>
  <c r="G18"/>
  <c r="I9" l="1"/>
  <c r="H36"/>
  <c r="H43" s="1"/>
  <c r="H18"/>
  <c r="H23" s="1"/>
  <c r="I45"/>
  <c r="I33"/>
  <c r="I49"/>
  <c r="I37"/>
  <c r="I36" s="1"/>
  <c r="I43" s="1"/>
  <c r="E34"/>
  <c r="I21"/>
  <c r="I18" s="1"/>
  <c r="I15"/>
  <c r="I17"/>
  <c r="I14"/>
  <c r="I16"/>
  <c r="H45"/>
  <c r="I12"/>
  <c r="H49"/>
  <c r="I22"/>
  <c r="H34" l="1"/>
  <c r="E53"/>
  <c r="E55" s="1"/>
  <c r="E57" s="1"/>
  <c r="I13"/>
  <c r="I8"/>
  <c r="I23" s="1"/>
  <c r="I34" s="1"/>
  <c r="H52"/>
  <c r="H53" l="1"/>
  <c r="H55" s="1"/>
  <c r="H57" s="1"/>
  <c r="D59" i="3" l="1"/>
  <c r="I58"/>
  <c r="H58"/>
  <c r="E58"/>
  <c r="D58"/>
  <c r="H56"/>
  <c r="F56"/>
  <c r="E56"/>
  <c r="D56"/>
  <c r="G54"/>
  <c r="F54"/>
  <c r="E54"/>
  <c r="H54" s="1"/>
  <c r="E51"/>
  <c r="H51" s="1"/>
  <c r="D51"/>
  <c r="F50"/>
  <c r="E50"/>
  <c r="D50"/>
  <c r="D49" s="1"/>
  <c r="G49"/>
  <c r="F49"/>
  <c r="H48"/>
  <c r="E48"/>
  <c r="D48"/>
  <c r="H47"/>
  <c r="E47"/>
  <c r="D47"/>
  <c r="G46"/>
  <c r="F46"/>
  <c r="E46"/>
  <c r="D46"/>
  <c r="D45" s="1"/>
  <c r="D52" s="1"/>
  <c r="G45"/>
  <c r="G52" s="1"/>
  <c r="F45"/>
  <c r="F52" s="1"/>
  <c r="E42"/>
  <c r="H42" s="1"/>
  <c r="D42"/>
  <c r="D40" s="1"/>
  <c r="F41"/>
  <c r="F40" s="1"/>
  <c r="E41"/>
  <c r="H41" s="1"/>
  <c r="D41"/>
  <c r="H39"/>
  <c r="E39"/>
  <c r="D39"/>
  <c r="H38"/>
  <c r="E38"/>
  <c r="D38"/>
  <c r="H37"/>
  <c r="E37"/>
  <c r="D37"/>
  <c r="H36"/>
  <c r="G36"/>
  <c r="G43" s="1"/>
  <c r="F36"/>
  <c r="E36"/>
  <c r="D36"/>
  <c r="D43" s="1"/>
  <c r="F32"/>
  <c r="E32"/>
  <c r="H32" s="1"/>
  <c r="D32"/>
  <c r="H31"/>
  <c r="G31"/>
  <c r="E31"/>
  <c r="D31"/>
  <c r="H30"/>
  <c r="G30"/>
  <c r="E30"/>
  <c r="D30"/>
  <c r="G29"/>
  <c r="E29"/>
  <c r="D29"/>
  <c r="G28"/>
  <c r="E28"/>
  <c r="H28" s="1"/>
  <c r="D28"/>
  <c r="H27"/>
  <c r="G27"/>
  <c r="E27"/>
  <c r="D27"/>
  <c r="G26"/>
  <c r="F26"/>
  <c r="F33" s="1"/>
  <c r="E26"/>
  <c r="D26"/>
  <c r="D33" s="1"/>
  <c r="G25"/>
  <c r="G33" s="1"/>
  <c r="E25"/>
  <c r="H25" s="1"/>
  <c r="D25"/>
  <c r="G22"/>
  <c r="G18" s="1"/>
  <c r="F22"/>
  <c r="E22"/>
  <c r="D22"/>
  <c r="H21"/>
  <c r="F21"/>
  <c r="E21"/>
  <c r="D21"/>
  <c r="H20"/>
  <c r="E20"/>
  <c r="D20"/>
  <c r="H19"/>
  <c r="E19"/>
  <c r="D19"/>
  <c r="E18"/>
  <c r="D18"/>
  <c r="F17"/>
  <c r="F13" s="1"/>
  <c r="E17"/>
  <c r="H17" s="1"/>
  <c r="H13" s="1"/>
  <c r="D17"/>
  <c r="H16"/>
  <c r="E16"/>
  <c r="D16"/>
  <c r="H15"/>
  <c r="E15"/>
  <c r="D15"/>
  <c r="H14"/>
  <c r="E14"/>
  <c r="D14"/>
  <c r="G13"/>
  <c r="D13"/>
  <c r="E12"/>
  <c r="H12" s="1"/>
  <c r="D12"/>
  <c r="E11"/>
  <c r="H11" s="1"/>
  <c r="D11"/>
  <c r="F10"/>
  <c r="E10"/>
  <c r="D10"/>
  <c r="D9" s="1"/>
  <c r="D8" s="1"/>
  <c r="D23" s="1"/>
  <c r="D34" s="1"/>
  <c r="G9"/>
  <c r="G8" s="1"/>
  <c r="F9"/>
  <c r="F8" s="1"/>
  <c r="D59" i="2"/>
  <c r="H58"/>
  <c r="E58"/>
  <c r="D58"/>
  <c r="I58" s="1"/>
  <c r="F56"/>
  <c r="E56"/>
  <c r="D56" s="1"/>
  <c r="G54"/>
  <c r="F54"/>
  <c r="E54"/>
  <c r="H54" s="1"/>
  <c r="E51"/>
  <c r="D51"/>
  <c r="F50"/>
  <c r="F49" s="1"/>
  <c r="E50"/>
  <c r="D50"/>
  <c r="G49"/>
  <c r="D49"/>
  <c r="H48"/>
  <c r="E48"/>
  <c r="D48"/>
  <c r="H47"/>
  <c r="E47"/>
  <c r="D47"/>
  <c r="G46"/>
  <c r="F46"/>
  <c r="F45" s="1"/>
  <c r="F52" s="1"/>
  <c r="E46"/>
  <c r="D46"/>
  <c r="G45"/>
  <c r="G52" s="1"/>
  <c r="D45"/>
  <c r="D52" s="1"/>
  <c r="H42"/>
  <c r="E42"/>
  <c r="D42"/>
  <c r="F41"/>
  <c r="H41" s="1"/>
  <c r="E41"/>
  <c r="D41"/>
  <c r="D40"/>
  <c r="H39"/>
  <c r="E39"/>
  <c r="D39"/>
  <c r="H38"/>
  <c r="E38"/>
  <c r="D38"/>
  <c r="H37"/>
  <c r="E37"/>
  <c r="D37"/>
  <c r="D36" s="1"/>
  <c r="D43" s="1"/>
  <c r="H36"/>
  <c r="G36"/>
  <c r="G43" s="1"/>
  <c r="F36"/>
  <c r="E36"/>
  <c r="F32"/>
  <c r="H32" s="1"/>
  <c r="E32"/>
  <c r="I32" s="1"/>
  <c r="D32"/>
  <c r="H31"/>
  <c r="G31"/>
  <c r="E31"/>
  <c r="D31"/>
  <c r="G30"/>
  <c r="E30"/>
  <c r="I30" s="1"/>
  <c r="D30"/>
  <c r="G29"/>
  <c r="E29"/>
  <c r="D29"/>
  <c r="H28"/>
  <c r="G28"/>
  <c r="E28"/>
  <c r="D28"/>
  <c r="H27"/>
  <c r="G27"/>
  <c r="E27"/>
  <c r="D27"/>
  <c r="G26"/>
  <c r="F26"/>
  <c r="F33" s="1"/>
  <c r="E26"/>
  <c r="D26"/>
  <c r="D33" s="1"/>
  <c r="H25"/>
  <c r="G25"/>
  <c r="G33" s="1"/>
  <c r="E25"/>
  <c r="E33" s="1"/>
  <c r="D25"/>
  <c r="G22"/>
  <c r="G18" s="1"/>
  <c r="F22"/>
  <c r="E22"/>
  <c r="D22"/>
  <c r="H21"/>
  <c r="F21"/>
  <c r="E21"/>
  <c r="D21"/>
  <c r="H20"/>
  <c r="E20"/>
  <c r="D20"/>
  <c r="H19"/>
  <c r="E19"/>
  <c r="D19"/>
  <c r="D18" s="1"/>
  <c r="F18"/>
  <c r="E18"/>
  <c r="H17"/>
  <c r="F17"/>
  <c r="F13" s="1"/>
  <c r="E17"/>
  <c r="D17"/>
  <c r="H16"/>
  <c r="E16"/>
  <c r="D16"/>
  <c r="H15"/>
  <c r="E15"/>
  <c r="D15"/>
  <c r="H14"/>
  <c r="E14"/>
  <c r="D14"/>
  <c r="H13"/>
  <c r="G13"/>
  <c r="E13"/>
  <c r="D13"/>
  <c r="E12"/>
  <c r="D12"/>
  <c r="E11"/>
  <c r="D11"/>
  <c r="F10"/>
  <c r="F9" s="1"/>
  <c r="F8" s="1"/>
  <c r="F23" s="1"/>
  <c r="F34" s="1"/>
  <c r="E10"/>
  <c r="D10"/>
  <c r="G9"/>
  <c r="G8" s="1"/>
  <c r="G23" s="1"/>
  <c r="G34" s="1"/>
  <c r="G53" s="1"/>
  <c r="G55" s="1"/>
  <c r="G57" s="1"/>
  <c r="D9"/>
  <c r="D8" s="1"/>
  <c r="D23" s="1"/>
  <c r="D34" s="1"/>
  <c r="D53" s="1"/>
  <c r="D59" i="1"/>
  <c r="H58"/>
  <c r="E58"/>
  <c r="D58"/>
  <c r="I58" s="1"/>
  <c r="F56"/>
  <c r="E56"/>
  <c r="D56" s="1"/>
  <c r="G54"/>
  <c r="F54"/>
  <c r="E54"/>
  <c r="H54" s="1"/>
  <c r="E51"/>
  <c r="D51"/>
  <c r="F50"/>
  <c r="F49" s="1"/>
  <c r="E50"/>
  <c r="D50"/>
  <c r="G49"/>
  <c r="D49"/>
  <c r="H48"/>
  <c r="E48"/>
  <c r="D48"/>
  <c r="H47"/>
  <c r="E47"/>
  <c r="D47"/>
  <c r="G46"/>
  <c r="F46"/>
  <c r="F45" s="1"/>
  <c r="F52" s="1"/>
  <c r="E46"/>
  <c r="D46"/>
  <c r="G45"/>
  <c r="G52" s="1"/>
  <c r="D45"/>
  <c r="D52" s="1"/>
  <c r="E42"/>
  <c r="H42" s="1"/>
  <c r="D42"/>
  <c r="F41"/>
  <c r="H41" s="1"/>
  <c r="E41"/>
  <c r="D41"/>
  <c r="D40"/>
  <c r="H39"/>
  <c r="E39"/>
  <c r="D39"/>
  <c r="H38"/>
  <c r="E38"/>
  <c r="D38"/>
  <c r="H37"/>
  <c r="E37"/>
  <c r="D37"/>
  <c r="D36" s="1"/>
  <c r="D43" s="1"/>
  <c r="H36"/>
  <c r="G36"/>
  <c r="G43" s="1"/>
  <c r="F36"/>
  <c r="E36"/>
  <c r="F32"/>
  <c r="H32" s="1"/>
  <c r="E32"/>
  <c r="D32"/>
  <c r="H31"/>
  <c r="G31"/>
  <c r="E31"/>
  <c r="D31"/>
  <c r="G30"/>
  <c r="E30"/>
  <c r="H30" s="1"/>
  <c r="D30"/>
  <c r="G29"/>
  <c r="E29"/>
  <c r="D29"/>
  <c r="G28"/>
  <c r="H28" s="1"/>
  <c r="E28"/>
  <c r="D28"/>
  <c r="H27"/>
  <c r="G27"/>
  <c r="E27"/>
  <c r="D27"/>
  <c r="G26"/>
  <c r="F26"/>
  <c r="F33" s="1"/>
  <c r="E26"/>
  <c r="E33" s="1"/>
  <c r="D26"/>
  <c r="G25"/>
  <c r="H25" s="1"/>
  <c r="E25"/>
  <c r="I25" s="1"/>
  <c r="D25"/>
  <c r="D33" s="1"/>
  <c r="G22"/>
  <c r="G18" s="1"/>
  <c r="F22"/>
  <c r="E22"/>
  <c r="D22"/>
  <c r="H21"/>
  <c r="F21"/>
  <c r="E21"/>
  <c r="D21"/>
  <c r="H20"/>
  <c r="E20"/>
  <c r="D20"/>
  <c r="H19"/>
  <c r="E19"/>
  <c r="D19"/>
  <c r="D18" s="1"/>
  <c r="F18"/>
  <c r="E18"/>
  <c r="F17"/>
  <c r="H17" s="1"/>
  <c r="H13" s="1"/>
  <c r="E17"/>
  <c r="D17"/>
  <c r="H16"/>
  <c r="E16"/>
  <c r="D16"/>
  <c r="H15"/>
  <c r="E15"/>
  <c r="D15"/>
  <c r="H14"/>
  <c r="E14"/>
  <c r="D14"/>
  <c r="G13"/>
  <c r="E13"/>
  <c r="D13"/>
  <c r="E12"/>
  <c r="D12"/>
  <c r="E11"/>
  <c r="D11"/>
  <c r="F10"/>
  <c r="F9" s="1"/>
  <c r="E10"/>
  <c r="D10"/>
  <c r="G9"/>
  <c r="G8" s="1"/>
  <c r="G23" s="1"/>
  <c r="D9"/>
  <c r="D8" s="1"/>
  <c r="D23" s="1"/>
  <c r="D34" s="1"/>
  <c r="D53" s="1"/>
  <c r="G23" i="3" l="1"/>
  <c r="G34" s="1"/>
  <c r="G53" s="1"/>
  <c r="G55" s="1"/>
  <c r="G57" s="1"/>
  <c r="F43"/>
  <c r="D53"/>
  <c r="D55" s="1"/>
  <c r="D57" s="1"/>
  <c r="E9"/>
  <c r="E8" s="1"/>
  <c r="E23" s="1"/>
  <c r="I22" s="1"/>
  <c r="H10"/>
  <c r="H9" s="1"/>
  <c r="H8" s="1"/>
  <c r="H22"/>
  <c r="H18" s="1"/>
  <c r="I25"/>
  <c r="H29"/>
  <c r="I32"/>
  <c r="E40"/>
  <c r="H40" s="1"/>
  <c r="H43" s="1"/>
  <c r="E45"/>
  <c r="E49"/>
  <c r="I51" s="1"/>
  <c r="H50"/>
  <c r="H49" s="1"/>
  <c r="D54"/>
  <c r="H26"/>
  <c r="H33" s="1"/>
  <c r="H46"/>
  <c r="H45" s="1"/>
  <c r="H52" s="1"/>
  <c r="E33"/>
  <c r="I37"/>
  <c r="I36" s="1"/>
  <c r="I38"/>
  <c r="I39"/>
  <c r="E13"/>
  <c r="F18"/>
  <c r="F23" s="1"/>
  <c r="F34" s="1"/>
  <c r="F53" s="1"/>
  <c r="F55" s="1"/>
  <c r="F57" s="1"/>
  <c r="I10" i="2"/>
  <c r="I17"/>
  <c r="I22"/>
  <c r="I31"/>
  <c r="I27"/>
  <c r="I26"/>
  <c r="I28"/>
  <c r="I29"/>
  <c r="D55"/>
  <c r="D57" s="1"/>
  <c r="H18"/>
  <c r="H33"/>
  <c r="I11"/>
  <c r="I46"/>
  <c r="I50"/>
  <c r="E9"/>
  <c r="E8" s="1"/>
  <c r="E23" s="1"/>
  <c r="H10"/>
  <c r="H11"/>
  <c r="H12"/>
  <c r="H22"/>
  <c r="I25"/>
  <c r="H29"/>
  <c r="E40"/>
  <c r="I42" s="1"/>
  <c r="E45"/>
  <c r="E49"/>
  <c r="I51" s="1"/>
  <c r="H50"/>
  <c r="H51"/>
  <c r="D54"/>
  <c r="H26"/>
  <c r="H30"/>
  <c r="F40"/>
  <c r="F43" s="1"/>
  <c r="F53" s="1"/>
  <c r="F55" s="1"/>
  <c r="F57" s="1"/>
  <c r="H46"/>
  <c r="H45" s="1"/>
  <c r="H56"/>
  <c r="I37"/>
  <c r="I36" s="1"/>
  <c r="I38"/>
  <c r="I39"/>
  <c r="I29" i="1"/>
  <c r="D55"/>
  <c r="D57" s="1"/>
  <c r="I31"/>
  <c r="I27"/>
  <c r="I33" s="1"/>
  <c r="I30"/>
  <c r="I28"/>
  <c r="I51"/>
  <c r="G34"/>
  <c r="G53" s="1"/>
  <c r="G55" s="1"/>
  <c r="G57" s="1"/>
  <c r="I32"/>
  <c r="E9"/>
  <c r="E8" s="1"/>
  <c r="E23" s="1"/>
  <c r="H10"/>
  <c r="H9" s="1"/>
  <c r="H8" s="1"/>
  <c r="H11"/>
  <c r="H12"/>
  <c r="F13"/>
  <c r="F8" s="1"/>
  <c r="F23" s="1"/>
  <c r="H22"/>
  <c r="H18" s="1"/>
  <c r="H29"/>
  <c r="H33" s="1"/>
  <c r="G33"/>
  <c r="E40"/>
  <c r="I42"/>
  <c r="E45"/>
  <c r="E49"/>
  <c r="I50" s="1"/>
  <c r="I49" s="1"/>
  <c r="H50"/>
  <c r="H51"/>
  <c r="D54"/>
  <c r="H26"/>
  <c r="F40"/>
  <c r="F43" s="1"/>
  <c r="H46"/>
  <c r="H45" s="1"/>
  <c r="H56"/>
  <c r="I26"/>
  <c r="I37"/>
  <c r="I36" s="1"/>
  <c r="I38"/>
  <c r="I39"/>
  <c r="E52" i="3" l="1"/>
  <c r="I48"/>
  <c r="I47"/>
  <c r="E43"/>
  <c r="I10"/>
  <c r="I21"/>
  <c r="I31"/>
  <c r="I27"/>
  <c r="I30"/>
  <c r="I42"/>
  <c r="I17"/>
  <c r="I50"/>
  <c r="I49" s="1"/>
  <c r="I41"/>
  <c r="I28"/>
  <c r="H23"/>
  <c r="I26"/>
  <c r="I33" s="1"/>
  <c r="I29"/>
  <c r="I46"/>
  <c r="I45" s="1"/>
  <c r="I20"/>
  <c r="I19"/>
  <c r="I12"/>
  <c r="I11"/>
  <c r="E34"/>
  <c r="I14"/>
  <c r="I15"/>
  <c r="I16"/>
  <c r="H49" i="2"/>
  <c r="H52" s="1"/>
  <c r="I33"/>
  <c r="H9"/>
  <c r="H8" s="1"/>
  <c r="H23" s="1"/>
  <c r="I41"/>
  <c r="I40" s="1"/>
  <c r="I43" s="1"/>
  <c r="E43"/>
  <c r="E52"/>
  <c r="I48"/>
  <c r="I47"/>
  <c r="I45" s="1"/>
  <c r="I21"/>
  <c r="I16"/>
  <c r="I15"/>
  <c r="I14"/>
  <c r="I20"/>
  <c r="I19"/>
  <c r="I18" s="1"/>
  <c r="E34"/>
  <c r="I12"/>
  <c r="I9" s="1"/>
  <c r="H40"/>
  <c r="H43" s="1"/>
  <c r="I49"/>
  <c r="F34" i="1"/>
  <c r="F53" s="1"/>
  <c r="F55" s="1"/>
  <c r="F57" s="1"/>
  <c r="I17"/>
  <c r="I10"/>
  <c r="H49"/>
  <c r="H40"/>
  <c r="H43" s="1"/>
  <c r="I21"/>
  <c r="I16"/>
  <c r="I15"/>
  <c r="I14"/>
  <c r="I13" s="1"/>
  <c r="I20"/>
  <c r="I19"/>
  <c r="E34"/>
  <c r="E43"/>
  <c r="I41"/>
  <c r="I40" s="1"/>
  <c r="I43" s="1"/>
  <c r="I11"/>
  <c r="I22"/>
  <c r="I12"/>
  <c r="E52"/>
  <c r="I48"/>
  <c r="I47"/>
  <c r="I46"/>
  <c r="I45" s="1"/>
  <c r="H52"/>
  <c r="H23"/>
  <c r="I13" i="3" l="1"/>
  <c r="I18"/>
  <c r="I40"/>
  <c r="I43" s="1"/>
  <c r="I9"/>
  <c r="H34"/>
  <c r="H53" s="1"/>
  <c r="H55" s="1"/>
  <c r="H57" s="1"/>
  <c r="E53"/>
  <c r="E55" s="1"/>
  <c r="E57" s="1"/>
  <c r="I13" i="2"/>
  <c r="I8" s="1"/>
  <c r="I23" s="1"/>
  <c r="I34" s="1"/>
  <c r="H34"/>
  <c r="H53" s="1"/>
  <c r="H55" s="1"/>
  <c r="H57" s="1"/>
  <c r="E53"/>
  <c r="E55" s="1"/>
  <c r="E57" s="1"/>
  <c r="I18" i="1"/>
  <c r="I9"/>
  <c r="I8" s="1"/>
  <c r="I23" s="1"/>
  <c r="I34" s="1"/>
  <c r="H34"/>
  <c r="H53" s="1"/>
  <c r="H55" s="1"/>
  <c r="H57" s="1"/>
  <c r="E53"/>
  <c r="E55" s="1"/>
  <c r="E57" s="1"/>
  <c r="I8" i="3" l="1"/>
  <c r="I23" s="1"/>
  <c r="I34" s="1"/>
</calcChain>
</file>

<file path=xl/sharedStrings.xml><?xml version="1.0" encoding="utf-8"?>
<sst xmlns="http://schemas.openxmlformats.org/spreadsheetml/2006/main" count="352" uniqueCount="98">
  <si>
    <t>BLGF SRE Form No. 1 (Revised 2007)</t>
  </si>
  <si>
    <t>Exhibit 1-b</t>
  </si>
  <si>
    <t>Statement of Receipts and Expenditures</t>
  </si>
  <si>
    <t>Province: PANGASINAN</t>
  </si>
  <si>
    <t>Period Covered: Q1, 2013</t>
  </si>
  <si>
    <t>Population:</t>
  </si>
  <si>
    <t>Particulars</t>
  </si>
  <si>
    <t>Income Target/ Budget Appropriation</t>
  </si>
  <si>
    <t>General Fund</t>
  </si>
  <si>
    <t>SEF</t>
  </si>
  <si>
    <t>A</t>
  </si>
  <si>
    <t>B</t>
  </si>
  <si>
    <t>C</t>
  </si>
  <si>
    <t>D</t>
  </si>
  <si>
    <t>E</t>
  </si>
  <si>
    <t>F</t>
  </si>
  <si>
    <t>LOCAL SOURCES (9+13)</t>
  </si>
  <si>
    <t>TAX REVENUE (10+11+12)</t>
  </si>
  <si>
    <t xml:space="preserve">  Real Property Tax</t>
  </si>
  <si>
    <t xml:space="preserve">  Tax on Business</t>
  </si>
  <si>
    <t xml:space="preserve">  Other Taxes</t>
  </si>
  <si>
    <t>NON-TAX REVENUE (14+15+16+17)</t>
  </si>
  <si>
    <t xml:space="preserve">  Regulatory Fees (Permit and Licenses)</t>
  </si>
  <si>
    <t xml:space="preserve">  Service/User Charges (Service Income)</t>
  </si>
  <si>
    <t xml:space="preserve">  Income from Economic Enterprises (Business Income)</t>
  </si>
  <si>
    <t xml:space="preserve">  Other Receipts (Other General Income)</t>
  </si>
  <si>
    <t>EXTERNAL SOURCES (19+20+21+22)</t>
  </si>
  <si>
    <t xml:space="preserve">  Internal Revenue Allotment</t>
  </si>
  <si>
    <t xml:space="preserve">  Other Shares from National Tax Collections</t>
  </si>
  <si>
    <t xml:space="preserve">  Inter-Local Transfer</t>
  </si>
  <si>
    <t xml:space="preserve">  Extaordinary Receipts/Grants/Donations/Aids</t>
  </si>
  <si>
    <t>TOTAL CURRENT OPERATING INCOME (8+18)</t>
  </si>
  <si>
    <t>LESS: CURRENT OPERATING EXPENDITURES (PS + MOOE+FE)</t>
  </si>
  <si>
    <t xml:space="preserve">  General Public Services</t>
  </si>
  <si>
    <t xml:space="preserve">  Department of Education</t>
  </si>
  <si>
    <t xml:space="preserve">  Health, Nutrition &amp; Population Control</t>
  </si>
  <si>
    <t xml:space="preserve">  Labor &amp; Employment</t>
  </si>
  <si>
    <t xml:space="preserve">  Housing &amp; Community Development</t>
  </si>
  <si>
    <t xml:space="preserve">  Social Services &amp; Social Welfare</t>
  </si>
  <si>
    <t xml:space="preserve">  Economic Services</t>
  </si>
  <si>
    <t xml:space="preserve">  Debt Service (FE) (Interest Expense &amp; Other Charges)</t>
  </si>
  <si>
    <t>TOTAL CURRENT OPERATING EXPENDITURES (25 to 32)</t>
  </si>
  <si>
    <t>NET OPERATING INCOME/(LOSS) FROM CURRENT OPERATIONS(23-33)</t>
  </si>
  <si>
    <t>ADD: NON INCOME RECEIPTS</t>
  </si>
  <si>
    <t>CAPITAL/INVESTMENT RECEIPTS (37+38+39)</t>
  </si>
  <si>
    <t xml:space="preserve">  Proceeds from Sale of Assets</t>
  </si>
  <si>
    <t xml:space="preserve">  Proceeds from Sale of Debt Securities of Other Entities</t>
  </si>
  <si>
    <t xml:space="preserve">  Collection of Loans Receivables</t>
  </si>
  <si>
    <t>RECEIPTS FROM LOANS AND BORROWINGS (41+42)</t>
  </si>
  <si>
    <t xml:space="preserve">  Acquisition of Loans</t>
  </si>
  <si>
    <t xml:space="preserve">  Issuance of Bonds</t>
  </si>
  <si>
    <t>TOTAL NON-INCOME RECEIPTS (36+40)</t>
  </si>
  <si>
    <t>LESS: NON OPERATING EXPENDITURES</t>
  </si>
  <si>
    <t>CAPITAL/INVESTMENT EXPENDITURES (46+47+48)</t>
  </si>
  <si>
    <t xml:space="preserve">  Purchase of Debt Securities of Other Entities (Investment Outlay)</t>
  </si>
  <si>
    <t xml:space="preserve">  Grant/Make Loan to Other Entities (Investment Outlay)</t>
  </si>
  <si>
    <t>DEBT SERVICE (50+51) (Principal Cost)</t>
  </si>
  <si>
    <t xml:space="preserve">  Payment of Loan Amortization</t>
  </si>
  <si>
    <t xml:space="preserve">  Retirement/Redemption of Bonds/Debt Securities</t>
  </si>
  <si>
    <t>TOTAL NON-OPERATING EXPENDITURES (45+49)</t>
  </si>
  <si>
    <t>NET INCREASE/(DECREASE) IN FUNDS (34+43-52)</t>
  </si>
  <si>
    <t>ADD: CASH BALANCE, BEGINNING</t>
  </si>
  <si>
    <t>FUNDS AVAILABLE (53+54)</t>
  </si>
  <si>
    <t>Less: Payment of Prior Year Accounts Payable</t>
  </si>
  <si>
    <t>FUND BALANCE, END (55-56)</t>
  </si>
  <si>
    <t>CONTINUING  APPROPRIATION</t>
  </si>
  <si>
    <t>Total Assets</t>
  </si>
  <si>
    <t>Fund Balance Composition:</t>
  </si>
  <si>
    <t>Amount set aside to finance projects with appropriations</t>
  </si>
  <si>
    <t>GF</t>
  </si>
  <si>
    <t>Total</t>
  </si>
  <si>
    <t xml:space="preserve">      provided in the previous years (Continuing appropriations)</t>
  </si>
  <si>
    <t xml:space="preserve">Amount set aside for Obligation not yet Due and Demandable </t>
  </si>
  <si>
    <t>Amount Available for appropriations/operations</t>
  </si>
  <si>
    <t>Certified Correct:</t>
  </si>
  <si>
    <t>MARILOU E. UTANES</t>
  </si>
  <si>
    <t>Provincial  Treasurer</t>
  </si>
  <si>
    <t>Trust Fund</t>
  </si>
  <si>
    <t>Total                           (C + D+ E)</t>
  </si>
  <si>
    <t>G</t>
  </si>
  <si>
    <t>TF</t>
  </si>
  <si>
    <t>Period Covered: Q2, 2013</t>
  </si>
  <si>
    <t>Period Covered: Q3, 2013</t>
  </si>
  <si>
    <t>Period Covered: Q4, 2013</t>
  </si>
  <si>
    <t>Provincial Treasurer</t>
  </si>
  <si>
    <t>Footnotes:</t>
  </si>
  <si>
    <t>1. The General Fund fund balance after payment of Prior Years Accounts Payable exceeds the actual Cash Balance in the Statement of cash Flow by ₱ 247,677,123.80. This amount represents</t>
  </si>
  <si>
    <t xml:space="preserve">    the actual expenses paid under the General Fund Continuing Appropriation which was excluded from the computation of cash balance in the eSRE.</t>
  </si>
  <si>
    <t>2. The Continuing Appropriation is the aggregate of General Fund and Special Education Fund.</t>
  </si>
  <si>
    <t xml:space="preserve">    Continuing Appropriation:</t>
  </si>
  <si>
    <t>General Fund :</t>
  </si>
  <si>
    <t xml:space="preserve">                                      </t>
  </si>
  <si>
    <t>Total             ₱</t>
  </si>
  <si>
    <t xml:space="preserve">% of General + SEF to Total Income(GF+SEF)               </t>
  </si>
  <si>
    <r>
      <t xml:space="preserve">  Purchase/Construct of Property Plant and Equipment  (Assets/</t>
    </r>
    <r>
      <rPr>
        <b/>
        <sz val="11"/>
        <rFont val="Arial Narrow"/>
        <family val="2"/>
      </rPr>
      <t>Capital Outlay</t>
    </r>
    <r>
      <rPr>
        <sz val="11"/>
        <rFont val="Arial Narrow"/>
        <family val="2"/>
      </rPr>
      <t>)</t>
    </r>
  </si>
  <si>
    <r>
      <t xml:space="preserve">Amount set aside for payment of </t>
    </r>
    <r>
      <rPr>
        <b/>
        <sz val="11"/>
        <rFont val="Arial Narrow"/>
        <family val="2"/>
      </rPr>
      <t>Prior Year</t>
    </r>
    <r>
      <rPr>
        <sz val="11"/>
        <rFont val="Arial Narrow"/>
        <family val="2"/>
      </rPr>
      <t xml:space="preserve"> Accounts Payable</t>
    </r>
  </si>
  <si>
    <r>
      <t>Fund Balance, End</t>
    </r>
    <r>
      <rPr>
        <sz val="11"/>
        <rFont val="Arial Narrow"/>
        <family val="2"/>
      </rPr>
      <t xml:space="preserve"> (should be reconciled w/cash flow statement)</t>
    </r>
  </si>
  <si>
    <t>3. The General Fund Total Assets in the amount of ₱ 3,253,160,060.00 is net of depreciation.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</si>
</sst>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18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1"/>
      <color theme="1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/>
    <xf numFmtId="164" fontId="4" fillId="2" borderId="1" xfId="1" applyNumberFormat="1" applyFont="1" applyFill="1" applyBorder="1" applyAlignment="1" applyProtection="1"/>
    <xf numFmtId="10" fontId="4" fillId="2" borderId="1" xfId="2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wrapText="1"/>
    </xf>
    <xf numFmtId="164" fontId="4" fillId="2" borderId="1" xfId="1" applyNumberFormat="1" applyFont="1" applyFill="1" applyBorder="1" applyAlignment="1" applyProtection="1">
      <protection locked="0"/>
    </xf>
    <xf numFmtId="164" fontId="4" fillId="2" borderId="1" xfId="1" applyNumberFormat="1" applyFont="1" applyFill="1" applyBorder="1" applyAlignment="1" applyProtection="1">
      <alignment horizontal="left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4" fillId="0" borderId="0" xfId="0" applyNumberFormat="1" applyFont="1"/>
    <xf numFmtId="10" fontId="4" fillId="0" borderId="4" xfId="2" applyNumberFormat="1" applyFont="1" applyFill="1" applyBorder="1" applyAlignment="1" applyProtection="1">
      <alignment horizontal="center"/>
    </xf>
    <xf numFmtId="10" fontId="4" fillId="2" borderId="12" xfId="2" applyNumberFormat="1" applyFont="1" applyFill="1" applyBorder="1" applyAlignment="1" applyProtection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8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10" fontId="6" fillId="2" borderId="1" xfId="2" applyNumberFormat="1" applyFont="1" applyFill="1" applyBorder="1" applyAlignment="1" applyProtection="1">
      <alignment horizontal="center"/>
    </xf>
    <xf numFmtId="10" fontId="7" fillId="2" borderId="1" xfId="2" applyNumberFormat="1" applyFont="1" applyFill="1" applyBorder="1" applyAlignment="1" applyProtection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8" xfId="0" applyFont="1" applyFill="1" applyBorder="1"/>
    <xf numFmtId="0" fontId="6" fillId="0" borderId="5" xfId="0" applyFont="1" applyFill="1" applyBorder="1" applyAlignment="1">
      <alignment horizontal="left"/>
    </xf>
    <xf numFmtId="10" fontId="6" fillId="2" borderId="1" xfId="2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10" fontId="6" fillId="0" borderId="4" xfId="2" applyNumberFormat="1" applyFont="1" applyFill="1" applyBorder="1" applyAlignment="1" applyProtection="1">
      <alignment horizontal="center"/>
    </xf>
    <xf numFmtId="0" fontId="6" fillId="0" borderId="9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2" xfId="0" applyFont="1" applyFill="1" applyBorder="1"/>
    <xf numFmtId="10" fontId="6" fillId="2" borderId="1" xfId="2" applyNumberFormat="1" applyFont="1" applyFill="1" applyBorder="1" applyAlignment="1" applyProtection="1">
      <alignment wrapText="1"/>
    </xf>
    <xf numFmtId="164" fontId="8" fillId="0" borderId="2" xfId="1" applyNumberFormat="1" applyFont="1" applyFill="1" applyBorder="1" applyAlignment="1" applyProtection="1"/>
    <xf numFmtId="164" fontId="8" fillId="0" borderId="3" xfId="1" applyNumberFormat="1" applyFont="1" applyFill="1" applyBorder="1" applyAlignment="1" applyProtection="1"/>
    <xf numFmtId="0" fontId="6" fillId="0" borderId="11" xfId="0" applyFont="1" applyFill="1" applyBorder="1"/>
    <xf numFmtId="10" fontId="6" fillId="2" borderId="1" xfId="2" applyNumberFormat="1" applyFont="1" applyFill="1" applyBorder="1" applyAlignment="1" applyProtection="1"/>
    <xf numFmtId="0" fontId="6" fillId="0" borderId="1" xfId="0" applyFont="1" applyFill="1" applyBorder="1" applyAlignment="1"/>
    <xf numFmtId="0" fontId="6" fillId="0" borderId="0" xfId="0" applyFont="1" applyBorder="1"/>
    <xf numFmtId="0" fontId="6" fillId="3" borderId="2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164" fontId="6" fillId="2" borderId="1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3" fontId="4" fillId="0" borderId="0" xfId="1" applyFont="1" applyAlignment="1">
      <alignment horizontal="center"/>
    </xf>
    <xf numFmtId="43" fontId="4" fillId="0" borderId="2" xfId="1" applyFont="1" applyBorder="1" applyAlignment="1"/>
    <xf numFmtId="43" fontId="4" fillId="0" borderId="3" xfId="1" applyFont="1" applyBorder="1" applyAlignment="1"/>
    <xf numFmtId="43" fontId="4" fillId="0" borderId="5" xfId="1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8" xfId="1" applyFont="1" applyBorder="1"/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/>
    <xf numFmtId="43" fontId="4" fillId="0" borderId="0" xfId="1" applyFont="1" applyFill="1"/>
    <xf numFmtId="43" fontId="4" fillId="0" borderId="0" xfId="1" applyFont="1"/>
    <xf numFmtId="43" fontId="3" fillId="2" borderId="1" xfId="1" applyFont="1" applyFill="1" applyBorder="1" applyAlignment="1" applyProtection="1"/>
    <xf numFmtId="43" fontId="3" fillId="2" borderId="1" xfId="1" applyFont="1" applyFill="1" applyBorder="1" applyAlignment="1" applyProtection="1">
      <alignment wrapText="1"/>
    </xf>
    <xf numFmtId="43" fontId="3" fillId="2" borderId="1" xfId="1" applyFont="1" applyFill="1" applyBorder="1" applyAlignment="1" applyProtection="1">
      <protection locked="0"/>
    </xf>
    <xf numFmtId="43" fontId="3" fillId="2" borderId="1" xfId="1" applyFont="1" applyFill="1" applyBorder="1" applyAlignment="1" applyProtection="1">
      <alignment horizontal="left"/>
    </xf>
    <xf numFmtId="43" fontId="3" fillId="0" borderId="2" xfId="1" applyFont="1" applyFill="1" applyBorder="1" applyAlignment="1" applyProtection="1"/>
    <xf numFmtId="43" fontId="3" fillId="0" borderId="3" xfId="1" applyFont="1" applyFill="1" applyBorder="1" applyAlignment="1" applyProtection="1"/>
    <xf numFmtId="43" fontId="3" fillId="2" borderId="12" xfId="1" applyFont="1" applyFill="1" applyBorder="1" applyAlignment="1" applyProtection="1"/>
    <xf numFmtId="43" fontId="3" fillId="2" borderId="8" xfId="1" applyFont="1" applyFill="1" applyBorder="1" applyAlignment="1" applyProtection="1"/>
    <xf numFmtId="43" fontId="3" fillId="0" borderId="0" xfId="1" applyFont="1" applyFill="1" applyBorder="1" applyAlignment="1" applyProtection="1"/>
    <xf numFmtId="43" fontId="3" fillId="0" borderId="0" xfId="1" applyFont="1" applyFill="1" applyBorder="1"/>
    <xf numFmtId="43" fontId="3" fillId="0" borderId="0" xfId="1" applyFont="1" applyFill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right"/>
    </xf>
    <xf numFmtId="43" fontId="3" fillId="2" borderId="1" xfId="1" applyFont="1" applyFill="1" applyBorder="1" applyAlignment="1" applyProtection="1">
      <alignment horizontal="right"/>
    </xf>
    <xf numFmtId="43" fontId="3" fillId="0" borderId="0" xfId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43" fontId="2" fillId="0" borderId="0" xfId="1" applyFont="1"/>
    <xf numFmtId="43" fontId="2" fillId="0" borderId="14" xfId="1" applyFont="1" applyBorder="1"/>
    <xf numFmtId="43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2" borderId="1" xfId="1" applyNumberFormat="1" applyFont="1" applyFill="1" applyBorder="1" applyAlignment="1" applyProtection="1"/>
    <xf numFmtId="10" fontId="3" fillId="2" borderId="1" xfId="2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/>
    <xf numFmtId="10" fontId="2" fillId="2" borderId="1" xfId="2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>
      <alignment horizontal="center" wrapText="1"/>
    </xf>
    <xf numFmtId="164" fontId="3" fillId="0" borderId="3" xfId="1" applyNumberFormat="1" applyFont="1" applyFill="1" applyBorder="1" applyAlignment="1" applyProtection="1"/>
    <xf numFmtId="10" fontId="3" fillId="0" borderId="4" xfId="2" applyNumberFormat="1" applyFont="1" applyFill="1" applyBorder="1" applyAlignment="1" applyProtection="1">
      <alignment horizontal="center"/>
    </xf>
    <xf numFmtId="3" fontId="3" fillId="2" borderId="1" xfId="1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>
      <alignment wrapText="1"/>
    </xf>
    <xf numFmtId="10" fontId="3" fillId="2" borderId="1" xfId="2" applyNumberFormat="1" applyFont="1" applyFill="1" applyBorder="1" applyAlignment="1" applyProtection="1"/>
    <xf numFmtId="164" fontId="3" fillId="2" borderId="12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43" fontId="10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68</xdr:row>
      <xdr:rowOff>0</xdr:rowOff>
    </xdr:from>
    <xdr:to>
      <xdr:col>6</xdr:col>
      <xdr:colOff>152400</xdr:colOff>
      <xdr:row>71</xdr:row>
      <xdr:rowOff>75095</xdr:rowOff>
    </xdr:to>
    <xdr:pic>
      <xdr:nvPicPr>
        <xdr:cNvPr id="2" name="Picture 1" descr="malou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2650" y="15744825"/>
          <a:ext cx="1514475" cy="760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14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3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Downloads/PROVINCE_PANGASINAN_060314_11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mel/AppData/Local/Temp/PROVINCE_PANGASINAN_022014_1449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 refreshError="1"/>
      <sheetData sheetId="1" refreshError="1"/>
      <sheetData sheetId="2" refreshError="1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56443432.090000004</v>
          </cell>
        </row>
        <row r="11">
          <cell r="I11">
            <v>93200000</v>
          </cell>
        </row>
        <row r="26">
          <cell r="I26">
            <v>14035000</v>
          </cell>
          <cell r="J26">
            <v>5461943.1900000004</v>
          </cell>
        </row>
        <row r="43">
          <cell r="I43">
            <v>5980000</v>
          </cell>
          <cell r="J43">
            <v>2198045.3200000003</v>
          </cell>
        </row>
        <row r="51">
          <cell r="I51">
            <v>200000</v>
          </cell>
          <cell r="J51">
            <v>81750</v>
          </cell>
        </row>
        <row r="67">
          <cell r="I67">
            <v>155000</v>
          </cell>
          <cell r="J67">
            <v>72700</v>
          </cell>
        </row>
        <row r="85">
          <cell r="I85">
            <v>195500000</v>
          </cell>
          <cell r="J85">
            <v>43025186.399999999</v>
          </cell>
        </row>
        <row r="103">
          <cell r="I103">
            <v>20000000</v>
          </cell>
          <cell r="J103">
            <v>4527655.93</v>
          </cell>
        </row>
        <row r="113">
          <cell r="I113">
            <v>1892914994</v>
          </cell>
          <cell r="J113">
            <v>473228748</v>
          </cell>
        </row>
        <row r="116">
          <cell r="I116">
            <v>35175584</v>
          </cell>
          <cell r="J116">
            <v>49636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80773473.810000032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0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79389748.060000002</v>
          </cell>
          <cell r="M11">
            <v>55010353.140000001</v>
          </cell>
          <cell r="O11">
            <v>0</v>
          </cell>
        </row>
        <row r="43">
          <cell r="J43">
            <v>150000</v>
          </cell>
          <cell r="O43">
            <v>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85689163.890000001</v>
          </cell>
        </row>
        <row r="55">
          <cell r="G55">
            <v>312567472</v>
          </cell>
          <cell r="H55">
            <v>277071500</v>
          </cell>
          <cell r="L55">
            <v>75938278.340000004</v>
          </cell>
          <cell r="M55">
            <v>58495907.320000008</v>
          </cell>
        </row>
        <row r="65">
          <cell r="G65">
            <v>4089172</v>
          </cell>
          <cell r="H65">
            <v>914000</v>
          </cell>
          <cell r="L65">
            <v>982644.82</v>
          </cell>
          <cell r="M65">
            <v>46604.97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116063398.42999999</v>
          </cell>
        </row>
        <row r="80">
          <cell r="G80">
            <v>11403223</v>
          </cell>
          <cell r="H80">
            <v>15372068.91</v>
          </cell>
          <cell r="L80">
            <v>3679929.07</v>
          </cell>
          <cell r="M80">
            <v>3851066.1799999997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38386045.400000006</v>
          </cell>
          <cell r="M84">
            <v>72518533.950000003</v>
          </cell>
          <cell r="O84">
            <v>19494107.649999999</v>
          </cell>
        </row>
        <row r="118">
          <cell r="K118">
            <v>180000000</v>
          </cell>
          <cell r="N118">
            <v>34672424.359999999</v>
          </cell>
        </row>
        <row r="127">
          <cell r="I127">
            <v>41615000</v>
          </cell>
          <cell r="N127">
            <v>8162442.0199999996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25366780.93</v>
          </cell>
          <cell r="O159">
            <v>23226738.039999999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 refreshError="1"/>
      <sheetData sheetId="16" refreshError="1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 refreshError="1"/>
      <sheetData sheetId="1" refreshError="1"/>
      <sheetData sheetId="2" refreshError="1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70477378.769999996</v>
          </cell>
        </row>
        <row r="11">
          <cell r="I11">
            <v>93200000</v>
          </cell>
        </row>
        <row r="26">
          <cell r="I26">
            <v>14035000</v>
          </cell>
          <cell r="J26">
            <v>8325229.7199999997</v>
          </cell>
        </row>
        <row r="43">
          <cell r="I43">
            <v>5980000</v>
          </cell>
          <cell r="J43">
            <v>3542466</v>
          </cell>
        </row>
        <row r="51">
          <cell r="I51">
            <v>200000</v>
          </cell>
          <cell r="J51">
            <v>139250</v>
          </cell>
        </row>
        <row r="67">
          <cell r="I67">
            <v>155000</v>
          </cell>
          <cell r="J67">
            <v>145010</v>
          </cell>
        </row>
        <row r="85">
          <cell r="I85">
            <v>195500000</v>
          </cell>
          <cell r="J85">
            <v>92698892.11999999</v>
          </cell>
        </row>
        <row r="103">
          <cell r="I103">
            <v>20000000</v>
          </cell>
          <cell r="J103">
            <v>7522960.5899999999</v>
          </cell>
        </row>
        <row r="113">
          <cell r="I113">
            <v>1892914994</v>
          </cell>
          <cell r="J113">
            <v>957778880</v>
          </cell>
        </row>
        <row r="116">
          <cell r="I116">
            <v>35175584</v>
          </cell>
          <cell r="J116">
            <v>122790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100945544.66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0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190516651.90000004</v>
          </cell>
          <cell r="M11">
            <v>99860713.50999999</v>
          </cell>
          <cell r="O11">
            <v>0</v>
          </cell>
        </row>
        <row r="43">
          <cell r="J43">
            <v>150000</v>
          </cell>
          <cell r="O43">
            <v>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100107862.56</v>
          </cell>
        </row>
        <row r="55">
          <cell r="G55">
            <v>312567472</v>
          </cell>
          <cell r="H55">
            <v>277071500</v>
          </cell>
          <cell r="L55">
            <v>155674378.74000004</v>
          </cell>
          <cell r="M55">
            <v>121592872.91</v>
          </cell>
        </row>
        <row r="65">
          <cell r="G65">
            <v>4089172</v>
          </cell>
          <cell r="H65">
            <v>914000</v>
          </cell>
          <cell r="L65">
            <v>1934248</v>
          </cell>
          <cell r="M65">
            <v>208098.93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122509984.59999999</v>
          </cell>
        </row>
        <row r="80">
          <cell r="G80">
            <v>11403223</v>
          </cell>
          <cell r="H80">
            <v>15372068.91</v>
          </cell>
          <cell r="L80">
            <v>6917247.6499999994</v>
          </cell>
          <cell r="M80">
            <v>4904193.0299999993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76519172.730000004</v>
          </cell>
          <cell r="M84">
            <v>100546488.15000001</v>
          </cell>
          <cell r="O84">
            <v>19984127.649999999</v>
          </cell>
        </row>
        <row r="118">
          <cell r="K118">
            <v>180000000</v>
          </cell>
          <cell r="N118">
            <v>83333121.120000005</v>
          </cell>
        </row>
        <row r="127">
          <cell r="I127">
            <v>41615000</v>
          </cell>
          <cell r="N127">
            <v>15307929.939999999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28345896.75</v>
          </cell>
          <cell r="O159">
            <v>23226738.039999999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 refreshError="1"/>
      <sheetData sheetId="16" refreshError="1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/>
      <sheetData sheetId="1"/>
      <sheetData sheetId="2"/>
      <sheetData sheetId="3"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90209950.780000001</v>
          </cell>
        </row>
        <row r="11">
          <cell r="I11">
            <v>93200000</v>
          </cell>
        </row>
        <row r="26">
          <cell r="I26">
            <v>14035000</v>
          </cell>
          <cell r="J26">
            <v>13312319.139999999</v>
          </cell>
        </row>
        <row r="43">
          <cell r="I43">
            <v>5980000</v>
          </cell>
          <cell r="J43">
            <v>5475767.7999999998</v>
          </cell>
        </row>
        <row r="51">
          <cell r="I51">
            <v>200000</v>
          </cell>
          <cell r="J51">
            <v>167050</v>
          </cell>
        </row>
        <row r="67">
          <cell r="I67">
            <v>155000</v>
          </cell>
          <cell r="J67">
            <v>750927.82000000007</v>
          </cell>
        </row>
        <row r="85">
          <cell r="I85">
            <v>195500000</v>
          </cell>
          <cell r="J85">
            <v>145161434.87</v>
          </cell>
        </row>
        <row r="103">
          <cell r="I103">
            <v>20000000</v>
          </cell>
          <cell r="J103">
            <v>8875125.8499999996</v>
          </cell>
        </row>
        <row r="113">
          <cell r="I113">
            <v>1892914994</v>
          </cell>
          <cell r="J113">
            <v>1431007628</v>
          </cell>
        </row>
        <row r="116">
          <cell r="I116">
            <v>35175584</v>
          </cell>
          <cell r="J116">
            <v>33865916.170000002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129027518.79999998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1825680.95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268069965.87000006</v>
          </cell>
          <cell r="M11">
            <v>153125553.89999998</v>
          </cell>
          <cell r="O11">
            <v>0</v>
          </cell>
        </row>
        <row r="43">
          <cell r="J43">
            <v>150000</v>
          </cell>
          <cell r="O43">
            <v>116500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122361109.00999999</v>
          </cell>
        </row>
        <row r="55">
          <cell r="G55">
            <v>312567472</v>
          </cell>
          <cell r="H55">
            <v>277071500</v>
          </cell>
          <cell r="L55">
            <v>233911639.87</v>
          </cell>
          <cell r="M55">
            <v>188308823.97000003</v>
          </cell>
        </row>
        <row r="65">
          <cell r="G65">
            <v>4089172</v>
          </cell>
          <cell r="H65">
            <v>914000</v>
          </cell>
          <cell r="L65">
            <v>3026892.65</v>
          </cell>
          <cell r="M65">
            <v>326133.58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171461293.28999999</v>
          </cell>
        </row>
        <row r="80">
          <cell r="G80">
            <v>11403223</v>
          </cell>
          <cell r="H80">
            <v>15372068.91</v>
          </cell>
          <cell r="L80">
            <v>9120458.8100000005</v>
          </cell>
          <cell r="M80">
            <v>9327314.3200000003</v>
          </cell>
        </row>
        <row r="84">
          <cell r="G84">
            <v>155407031</v>
          </cell>
          <cell r="H84">
            <v>194832000</v>
          </cell>
          <cell r="J84">
            <v>465695954.00999999</v>
          </cell>
          <cell r="L84">
            <v>115394289.47</v>
          </cell>
          <cell r="M84">
            <v>142473867.84</v>
          </cell>
          <cell r="O84">
            <v>20966027.649999999</v>
          </cell>
        </row>
        <row r="118">
          <cell r="K118">
            <v>180000000</v>
          </cell>
          <cell r="N118">
            <v>143289268.30000001</v>
          </cell>
        </row>
        <row r="127">
          <cell r="I127">
            <v>41615000</v>
          </cell>
          <cell r="N127">
            <v>26955459.02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182960020.34</v>
          </cell>
          <cell r="J159">
            <v>104438189.93000001</v>
          </cell>
          <cell r="L159">
            <v>0</v>
          </cell>
          <cell r="M159">
            <v>44601933.729999997</v>
          </cell>
          <cell r="O159">
            <v>30396259.690000001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/>
      <sheetData sheetId="16"/>
      <sheetData sheetId="17">
        <row r="15">
          <cell r="F15">
            <v>0</v>
          </cell>
        </row>
      </sheetData>
      <sheetData sheetId="18">
        <row r="9">
          <cell r="F9">
            <v>0</v>
          </cell>
          <cell r="G9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17_SRE"/>
      <sheetName val="17_SRE (2)"/>
      <sheetName val="16_SRE_Fund_Balance"/>
      <sheetName val="10_SRS"/>
      <sheetName val="1_RPT"/>
      <sheetName val="8_QRPT"/>
      <sheetName val="7_QRPT_1"/>
      <sheetName val="2_Gencol1"/>
      <sheetName val="3_GenCol2"/>
      <sheetName val="4_SEFGenCol"/>
      <sheetName val="9_QBT"/>
      <sheetName val="5_RecExp"/>
      <sheetName val="6_RecAP_DS"/>
      <sheetName val="11_SOE"/>
      <sheetName val="12_SOE_Recapitulation"/>
      <sheetName val="13_SFO"/>
      <sheetName val="14_SRS_TF"/>
      <sheetName val="15_SOE_TF"/>
    </sheetNames>
    <sheetDataSet>
      <sheetData sheetId="0"/>
      <sheetData sheetId="1"/>
      <sheetData sheetId="2"/>
      <sheetData sheetId="3">
        <row r="9">
          <cell r="E9">
            <v>60299445.649999999</v>
          </cell>
          <cell r="F9">
            <v>1821335.19</v>
          </cell>
          <cell r="G9">
            <v>0</v>
          </cell>
        </row>
        <row r="10">
          <cell r="E10">
            <v>139010810.19999999</v>
          </cell>
          <cell r="F10">
            <v>9205033.0399999991</v>
          </cell>
          <cell r="G10">
            <v>110651377.23999999</v>
          </cell>
        </row>
        <row r="11">
          <cell r="E11">
            <v>219015642.16</v>
          </cell>
          <cell r="F11">
            <v>32890851.899999999</v>
          </cell>
          <cell r="G11">
            <v>0</v>
          </cell>
        </row>
        <row r="12">
          <cell r="E12">
            <v>0</v>
          </cell>
          <cell r="F12">
            <v>107731684.59</v>
          </cell>
          <cell r="G12">
            <v>0</v>
          </cell>
        </row>
        <row r="14">
          <cell r="E14">
            <v>3253160060.02</v>
          </cell>
        </row>
        <row r="15">
          <cell r="E15">
            <v>752345159.33000004</v>
          </cell>
          <cell r="F15">
            <v>172227343.59</v>
          </cell>
          <cell r="G15">
            <v>108725610.13</v>
          </cell>
        </row>
      </sheetData>
      <sheetData sheetId="4">
        <row r="10">
          <cell r="J10">
            <v>98375970.010000005</v>
          </cell>
        </row>
        <row r="11">
          <cell r="I11">
            <v>93200000</v>
          </cell>
        </row>
        <row r="26">
          <cell r="I26">
            <v>14035000</v>
          </cell>
          <cell r="J26">
            <v>15529136.080000002</v>
          </cell>
        </row>
        <row r="43">
          <cell r="I43">
            <v>5980000</v>
          </cell>
          <cell r="J43">
            <v>13293571.120000001</v>
          </cell>
        </row>
        <row r="51">
          <cell r="I51">
            <v>200000</v>
          </cell>
          <cell r="J51">
            <v>290750</v>
          </cell>
        </row>
        <row r="67">
          <cell r="I67">
            <v>155000</v>
          </cell>
          <cell r="J67">
            <v>1835595.55</v>
          </cell>
        </row>
        <row r="85">
          <cell r="I85">
            <v>195500000</v>
          </cell>
          <cell r="J85">
            <v>200457201.45000002</v>
          </cell>
        </row>
        <row r="103">
          <cell r="I103">
            <v>20000000</v>
          </cell>
          <cell r="J103">
            <v>287670735.24999994</v>
          </cell>
        </row>
        <row r="113">
          <cell r="I113">
            <v>1892914994</v>
          </cell>
          <cell r="J113">
            <v>1904236378</v>
          </cell>
        </row>
        <row r="116">
          <cell r="I116">
            <v>35175584</v>
          </cell>
          <cell r="J116">
            <v>34188851.649999999</v>
          </cell>
        </row>
        <row r="122">
          <cell r="I122">
            <v>0</v>
          </cell>
          <cell r="J122">
            <v>0</v>
          </cell>
        </row>
        <row r="134">
          <cell r="I134">
            <v>0</v>
          </cell>
          <cell r="J134">
            <v>0</v>
          </cell>
        </row>
        <row r="138">
          <cell r="I138">
            <v>0</v>
          </cell>
          <cell r="J138">
            <v>1052350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3529580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100529580.86</v>
          </cell>
        </row>
        <row r="144">
          <cell r="I144">
            <v>0</v>
          </cell>
          <cell r="J144">
            <v>0</v>
          </cell>
        </row>
        <row r="148">
          <cell r="I148">
            <v>100000000</v>
          </cell>
          <cell r="J148">
            <v>140780705.78</v>
          </cell>
        </row>
        <row r="153">
          <cell r="I153">
            <v>0</v>
          </cell>
          <cell r="J153">
            <v>0</v>
          </cell>
        </row>
        <row r="157">
          <cell r="I157">
            <v>0</v>
          </cell>
          <cell r="J157">
            <v>126039065.62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4">
          <cell r="J164">
            <v>0</v>
          </cell>
        </row>
        <row r="165">
          <cell r="I165">
            <v>0</v>
          </cell>
        </row>
        <row r="166">
          <cell r="I16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G11">
            <v>413048530</v>
          </cell>
          <cell r="H11">
            <v>329288454.80000001</v>
          </cell>
          <cell r="J11">
            <v>0</v>
          </cell>
          <cell r="L11">
            <v>400172479.81999987</v>
          </cell>
          <cell r="M11">
            <v>310002103.90000004</v>
          </cell>
          <cell r="O11">
            <v>0</v>
          </cell>
        </row>
        <row r="43">
          <cell r="J43">
            <v>150000</v>
          </cell>
          <cell r="O43">
            <v>116500</v>
          </cell>
        </row>
        <row r="44">
          <cell r="G44">
            <v>0</v>
          </cell>
          <cell r="H44">
            <v>163836750</v>
          </cell>
          <cell r="L44">
            <v>0</v>
          </cell>
          <cell r="M44">
            <v>143067602.81</v>
          </cell>
        </row>
        <row r="55">
          <cell r="G55">
            <v>315067472</v>
          </cell>
          <cell r="H55">
            <v>277071500</v>
          </cell>
          <cell r="L55">
            <v>309821936.50999999</v>
          </cell>
          <cell r="M55">
            <v>274395340.49000001</v>
          </cell>
        </row>
        <row r="65">
          <cell r="G65">
            <v>4089172</v>
          </cell>
          <cell r="H65">
            <v>914000</v>
          </cell>
          <cell r="L65">
            <v>3980733.79</v>
          </cell>
          <cell r="M65">
            <v>524765.35</v>
          </cell>
        </row>
        <row r="68">
          <cell r="G68">
            <v>0</v>
          </cell>
          <cell r="H68">
            <v>208378000</v>
          </cell>
          <cell r="L68">
            <v>0</v>
          </cell>
          <cell r="M68">
            <v>195606709.47</v>
          </cell>
        </row>
        <row r="80">
          <cell r="G80">
            <v>8903223</v>
          </cell>
          <cell r="H80">
            <v>15372068.91</v>
          </cell>
          <cell r="L80">
            <v>9862016.8100000005</v>
          </cell>
          <cell r="M80">
            <v>14253187.84</v>
          </cell>
        </row>
        <row r="84">
          <cell r="G84">
            <v>155407031</v>
          </cell>
          <cell r="H84">
            <v>194832000</v>
          </cell>
          <cell r="J84">
            <v>25536757</v>
          </cell>
          <cell r="L84">
            <v>140426809.59</v>
          </cell>
          <cell r="M84">
            <v>177741566.41</v>
          </cell>
          <cell r="O84">
            <v>465695954.00999999</v>
          </cell>
        </row>
        <row r="118">
          <cell r="K118">
            <v>180000000</v>
          </cell>
          <cell r="N118">
            <v>160616889.38</v>
          </cell>
        </row>
        <row r="127">
          <cell r="I127">
            <v>41615000</v>
          </cell>
          <cell r="N127">
            <v>40196891.5</v>
          </cell>
        </row>
        <row r="140">
          <cell r="K140">
            <v>0</v>
          </cell>
          <cell r="N140">
            <v>0</v>
          </cell>
        </row>
        <row r="142">
          <cell r="K142">
            <v>0</v>
          </cell>
          <cell r="P142">
            <v>0</v>
          </cell>
        </row>
        <row r="143">
          <cell r="K143">
            <v>0</v>
          </cell>
          <cell r="P143">
            <v>0</v>
          </cell>
        </row>
        <row r="156">
          <cell r="N156">
            <v>0</v>
          </cell>
        </row>
        <row r="157">
          <cell r="N157">
            <v>0</v>
          </cell>
        </row>
        <row r="159">
          <cell r="G159">
            <v>0</v>
          </cell>
          <cell r="H159">
            <v>77200000</v>
          </cell>
          <cell r="J159">
            <v>72800000</v>
          </cell>
          <cell r="L159">
            <v>0</v>
          </cell>
          <cell r="M159">
            <v>182960020.34</v>
          </cell>
          <cell r="O159">
            <v>104438189.93000001</v>
          </cell>
        </row>
        <row r="161">
          <cell r="P161">
            <v>100850349.81</v>
          </cell>
        </row>
        <row r="162">
          <cell r="P162">
            <v>0</v>
          </cell>
        </row>
        <row r="163">
          <cell r="K163">
            <v>395575355.24000001</v>
          </cell>
          <cell r="P163">
            <v>333454574</v>
          </cell>
        </row>
      </sheetData>
      <sheetData sheetId="15"/>
      <sheetData sheetId="16"/>
      <sheetData sheetId="17">
        <row r="15">
          <cell r="F15">
            <v>472970805.28000003</v>
          </cell>
        </row>
      </sheetData>
      <sheetData sheetId="18">
        <row r="9">
          <cell r="F9">
            <v>0</v>
          </cell>
          <cell r="G9">
            <v>106470563.98</v>
          </cell>
        </row>
        <row r="12">
          <cell r="F12">
            <v>0</v>
          </cell>
          <cell r="G12">
            <v>0</v>
          </cell>
        </row>
        <row r="14">
          <cell r="F14">
            <v>0</v>
          </cell>
          <cell r="G14">
            <v>282344268.01999998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20">
          <cell r="F20">
            <v>0</v>
          </cell>
          <cell r="G20">
            <v>82230206.170000002</v>
          </cell>
        </row>
        <row r="22">
          <cell r="F22">
            <v>0</v>
          </cell>
          <cell r="G22">
            <v>0</v>
          </cell>
        </row>
        <row r="23">
          <cell r="H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opLeftCell="C1" workbookViewId="0">
      <selection activeCell="C3" sqref="C3:I3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4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93</v>
      </c>
    </row>
    <row r="7" spans="1:10" ht="9.75" customHeight="1">
      <c r="A7" s="28">
        <v>-6</v>
      </c>
      <c r="B7" s="30">
        <v>4</v>
      </c>
      <c r="C7" s="42" t="s">
        <v>10</v>
      </c>
      <c r="D7" s="43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4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111810712.93000001</v>
      </c>
      <c r="F8" s="112">
        <f t="shared" si="0"/>
        <v>80773473.810000032</v>
      </c>
      <c r="G8" s="112">
        <f t="shared" si="0"/>
        <v>0</v>
      </c>
      <c r="H8" s="112">
        <f t="shared" si="0"/>
        <v>192584186.74000001</v>
      </c>
      <c r="I8" s="113">
        <f t="shared" si="0"/>
        <v>0.28922512723004301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64103420.600000001</v>
      </c>
      <c r="F9" s="114">
        <f>SUM(F10:F12)</f>
        <v>80773473.810000032</v>
      </c>
      <c r="G9" s="114">
        <f>SUM(G10:G12)</f>
        <v>0</v>
      </c>
      <c r="H9" s="114">
        <f>SUM(H10:H12)</f>
        <v>144876894.41000003</v>
      </c>
      <c r="I9" s="115">
        <f>SUM(I10:I12)</f>
        <v>0.21757777171495385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'[1]10_SRS'!I11+'[1]10_SRS'!I148</f>
        <v>193200000</v>
      </c>
      <c r="E10" s="7">
        <f>'[1]10_SRS'!J10</f>
        <v>56443432.090000004</v>
      </c>
      <c r="F10" s="7">
        <f>'[1]10_SRS'!J148</f>
        <v>80773473.810000032</v>
      </c>
      <c r="G10" s="7"/>
      <c r="H10" s="112">
        <f>SUM(E10:G10)</f>
        <v>137216905.90000004</v>
      </c>
      <c r="I10" s="8">
        <f>(E10+F10)/(E$23+F$23)</f>
        <v>0.20607391364182751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'[1]10_SRS'!I26</f>
        <v>14035000</v>
      </c>
      <c r="E11" s="7">
        <f>'[1]10_SRS'!J26</f>
        <v>5461943.1900000004</v>
      </c>
      <c r="F11" s="7"/>
      <c r="G11" s="10"/>
      <c r="H11" s="112">
        <f>SUM(E11:G11)</f>
        <v>5461943.1900000004</v>
      </c>
      <c r="I11" s="8">
        <f>(E11+F11)/(E$23+F$23)</f>
        <v>8.2028085524163356E-3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'[1]10_SRS'!I43</f>
        <v>5980000</v>
      </c>
      <c r="E12" s="7">
        <f>'[1]10_SRS'!J43</f>
        <v>2198045.3200000003</v>
      </c>
      <c r="F12" s="7"/>
      <c r="G12" s="10"/>
      <c r="H12" s="112">
        <f>SUM(E12:G12)</f>
        <v>2198045.3200000003</v>
      </c>
      <c r="I12" s="8">
        <f>(E12+F12)/(E$23+F$23)</f>
        <v>3.3010495207099915E-3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47707292.329999998</v>
      </c>
      <c r="F13" s="112">
        <f t="shared" si="1"/>
        <v>0</v>
      </c>
      <c r="G13" s="112">
        <f t="shared" si="1"/>
        <v>0</v>
      </c>
      <c r="H13" s="112">
        <f t="shared" si="1"/>
        <v>47707292.329999998</v>
      </c>
      <c r="I13" s="113">
        <f t="shared" si="1"/>
        <v>7.1647355515089162E-2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'[1]10_SRS'!I51</f>
        <v>200000</v>
      </c>
      <c r="E14" s="9">
        <f>'[1]10_SRS'!J51</f>
        <v>81750</v>
      </c>
      <c r="F14" s="7">
        <v>0</v>
      </c>
      <c r="G14" s="10"/>
      <c r="H14" s="112">
        <f>SUM(E14:G14)</f>
        <v>81750</v>
      </c>
      <c r="I14" s="8">
        <f>(E14+F14)/(E$23+F$23)</f>
        <v>1.2277308200271401E-4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'[1]10_SRS'!I67</f>
        <v>155000</v>
      </c>
      <c r="E15" s="9">
        <f>'[1]10_SRS'!J67</f>
        <v>72700</v>
      </c>
      <c r="F15" s="7">
        <v>0</v>
      </c>
      <c r="G15" s="10"/>
      <c r="H15" s="112">
        <f>SUM(E15:G15)</f>
        <v>72700</v>
      </c>
      <c r="I15" s="8">
        <f>(E15+F15)/(E$23+F$23)</f>
        <v>1.091816888268784E-4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'[1]10_SRS'!I85</f>
        <v>195500000</v>
      </c>
      <c r="E16" s="9">
        <f>'[1]10_SRS'!J85</f>
        <v>43025186.399999999</v>
      </c>
      <c r="F16" s="7">
        <v>0</v>
      </c>
      <c r="G16" s="10"/>
      <c r="H16" s="112">
        <f>SUM(E16:G16)</f>
        <v>43025186.399999999</v>
      </c>
      <c r="I16" s="8">
        <f>(E16+F16)/(E$23+F$23)</f>
        <v>6.4615715450388453E-2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'[1]10_SRS'!I103+'[1]10_SRS'!I157+'[1]10_SRS'!I160</f>
        <v>20000000</v>
      </c>
      <c r="E17" s="9">
        <f>'[1]10_SRS'!J103</f>
        <v>4527655.93</v>
      </c>
      <c r="F17" s="7">
        <f>'[1]10_SRS'!J157</f>
        <v>0</v>
      </c>
      <c r="G17" s="7"/>
      <c r="H17" s="112">
        <f>SUM(E17:G17)</f>
        <v>4527655.93</v>
      </c>
      <c r="I17" s="8">
        <f>(E17+F17)/(E$23+F$23)</f>
        <v>6.7996852938711234E-3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473278384</v>
      </c>
      <c r="F18" s="116">
        <f t="shared" si="2"/>
        <v>0</v>
      </c>
      <c r="G18" s="116">
        <f t="shared" si="2"/>
        <v>0</v>
      </c>
      <c r="H18" s="116">
        <f t="shared" si="2"/>
        <v>473278384</v>
      </c>
      <c r="I18" s="117">
        <f t="shared" si="2"/>
        <v>0.71077487276995688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'[1]10_SRS'!I113</f>
        <v>1892914994</v>
      </c>
      <c r="E19" s="9">
        <f>'[1]10_SRS'!J113</f>
        <v>473228748</v>
      </c>
      <c r="F19" s="7">
        <v>0</v>
      </c>
      <c r="G19" s="7"/>
      <c r="H19" s="112">
        <f>SUM(E19:G19)</f>
        <v>473228748</v>
      </c>
      <c r="I19" s="8">
        <f>(E19+F19)/(E$23+F$23)</f>
        <v>0.71070032885927448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'[1]10_SRS'!I116</f>
        <v>35175584</v>
      </c>
      <c r="E20" s="9">
        <f>'[1]10_SRS'!J116</f>
        <v>49636</v>
      </c>
      <c r="F20" s="7">
        <v>0</v>
      </c>
      <c r="G20" s="10"/>
      <c r="H20" s="112">
        <f>SUM(E20:G20)</f>
        <v>49636</v>
      </c>
      <c r="I20" s="8">
        <f>(E20+F20)/(E$23+F$23)</f>
        <v>7.454391068240627E-5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'[1]10_SRS'!I134+'[1]10_SRS'!I161</f>
        <v>0</v>
      </c>
      <c r="E21" s="7">
        <f>'[1]10_SRS'!J134</f>
        <v>0</v>
      </c>
      <c r="F21" s="7">
        <f>'[1]10_SRS'!J161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'[1]10_SRS'!I122+'[1]10_SRS'!I153</f>
        <v>0</v>
      </c>
      <c r="E22" s="7">
        <f>'[1]10_SRS'!J122</f>
        <v>0</v>
      </c>
      <c r="F22" s="7">
        <f>'[1]10_SRS'!J160+'[1]10_SRS'!J153</f>
        <v>0</v>
      </c>
      <c r="G22" s="7">
        <f>'[1]14_SRS_TF'!F15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585089096.93000007</v>
      </c>
      <c r="F23" s="112">
        <f t="shared" si="3"/>
        <v>80773473.810000032</v>
      </c>
      <c r="G23" s="112">
        <f t="shared" si="3"/>
        <v>0</v>
      </c>
      <c r="H23" s="112">
        <f t="shared" si="3"/>
        <v>665862570.74000001</v>
      </c>
      <c r="I23" s="113">
        <f t="shared" si="3"/>
        <v>0.99999999999999989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'[1]11_SOE'!G11+'[1]11_SOE'!H11+'[1]11_SOE'!I11</f>
        <v>742336984.79999995</v>
      </c>
      <c r="E25" s="7">
        <f>'[1]11_SOE'!L11+'[1]11_SOE'!M11+'[1]11_SOE'!N11</f>
        <v>134400101.19999999</v>
      </c>
      <c r="F25" s="7">
        <v>0</v>
      </c>
      <c r="G25" s="10">
        <f>'[1]15_SOE_TF'!F9+'[1]15_SOE_TF'!G9</f>
        <v>0</v>
      </c>
      <c r="H25" s="112">
        <f t="shared" ref="H25:H32" si="4">SUM(E25:G25)</f>
        <v>134400101.19999999</v>
      </c>
      <c r="I25" s="8">
        <f t="shared" ref="I25:I32" si="5">(E25+F25)/(E$33+F$33)</f>
        <v>0.21552953586301757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'[1]11_SOE'!G44+'[1]11_SOE'!H44+'[1]11_SOE'!I44+'[1]11_SOE'!G159+'[1]11_SOE'!H159</f>
        <v>346796770.34000003</v>
      </c>
      <c r="E26" s="7">
        <f>'[1]11_SOE'!L44+'[1]11_SOE'!M44+'[1]11_SOE'!N44</f>
        <v>85689163.890000001</v>
      </c>
      <c r="F26" s="7">
        <f>'[1]11_SOE'!L159+'[1]11_SOE'!M159</f>
        <v>25366780.93</v>
      </c>
      <c r="G26" s="7">
        <f>'[1]15_SOE_TF'!F12+'[1]15_SOE_TF'!G12</f>
        <v>0</v>
      </c>
      <c r="H26" s="112">
        <f t="shared" si="4"/>
        <v>111055944.81999999</v>
      </c>
      <c r="I26" s="8">
        <f t="shared" si="5"/>
        <v>0.17809388555641573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'[1]11_SOE'!G55+'[1]11_SOE'!H55+'[1]11_SOE'!I55</f>
        <v>589638972</v>
      </c>
      <c r="E27" s="7">
        <f>'[1]11_SOE'!L55+'[1]11_SOE'!M55+'[1]11_SOE'!N55</f>
        <v>134434185.66000003</v>
      </c>
      <c r="F27" s="7">
        <v>0</v>
      </c>
      <c r="G27" s="10">
        <f>'[1]15_SOE_TF'!F14+'[1]15_SOE_TF'!G14</f>
        <v>0</v>
      </c>
      <c r="H27" s="112">
        <f t="shared" si="4"/>
        <v>134434185.66000003</v>
      </c>
      <c r="I27" s="8">
        <f t="shared" si="5"/>
        <v>0.21558419510641366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'[1]11_SOE'!G65+'[1]11_SOE'!H65+'[1]11_SOE'!I65</f>
        <v>5003172</v>
      </c>
      <c r="E28" s="7">
        <f>'[1]11_SOE'!L65+'[1]11_SOE'!M65+'[1]11_SOE'!N65</f>
        <v>1029249.7899999999</v>
      </c>
      <c r="F28" s="7">
        <v>0</v>
      </c>
      <c r="G28" s="10">
        <f>'[1]15_SOE_TF'!F16+'[1]15_SOE_TF'!G16</f>
        <v>0</v>
      </c>
      <c r="H28" s="112">
        <f t="shared" si="4"/>
        <v>1029249.7899999999</v>
      </c>
      <c r="I28" s="8">
        <f t="shared" si="5"/>
        <v>1.6505473399584635E-3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'[1]11_SOE'!G68+'[1]11_SOE'!H68+'[1]11_SOE'!I68</f>
        <v>208378000</v>
      </c>
      <c r="E29" s="7">
        <f>'[1]11_SOE'!L68+'[1]11_SOE'!M68+'[1]11_SOE'!N68</f>
        <v>116063398.42999999</v>
      </c>
      <c r="F29" s="7">
        <v>0</v>
      </c>
      <c r="G29" s="10">
        <f>'[1]15_SOE_TF'!F18+'[1]15_SOE_TF'!G18</f>
        <v>0</v>
      </c>
      <c r="H29" s="112">
        <f t="shared" si="4"/>
        <v>116063398.42999999</v>
      </c>
      <c r="I29" s="8">
        <f t="shared" si="5"/>
        <v>0.18612404433444268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'[1]11_SOE'!G80+'[1]11_SOE'!H80+'[1]11_SOE'!I80</f>
        <v>26775291.91</v>
      </c>
      <c r="E30" s="7">
        <f>'[1]11_SOE'!L80+'[1]11_SOE'!M80+'[1]11_SOE'!N80</f>
        <v>7530995.25</v>
      </c>
      <c r="F30" s="7">
        <v>0</v>
      </c>
      <c r="G30" s="10">
        <f>'[1]15_SOE_TF'!F20+'[1]15_SOE_TF'!G20</f>
        <v>0</v>
      </c>
      <c r="H30" s="112">
        <f t="shared" si="4"/>
        <v>7530995.25</v>
      </c>
      <c r="I30" s="8">
        <f t="shared" si="5"/>
        <v>1.2077014052271341E-2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'[1]11_SOE'!G84+'[1]11_SOE'!H84+'[1]11_SOE'!I84</f>
        <v>350239031</v>
      </c>
      <c r="E31" s="7">
        <f>'[1]11_SOE'!L84+'[1]11_SOE'!M84+'[1]11_SOE'!N84</f>
        <v>110904579.35000001</v>
      </c>
      <c r="F31" s="7">
        <v>0</v>
      </c>
      <c r="G31" s="10">
        <f>'[1]15_SOE_TF'!F22+'[1]15_SOE_TF'!G22</f>
        <v>0</v>
      </c>
      <c r="H31" s="112">
        <f t="shared" si="4"/>
        <v>110904579.35000001</v>
      </c>
      <c r="I31" s="8">
        <f t="shared" si="5"/>
        <v>0.17785114965663959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'[1]11_SOE'!I127</f>
        <v>41615000</v>
      </c>
      <c r="E32" s="7">
        <f>'[1]11_SOE'!N127</f>
        <v>8162442.0199999996</v>
      </c>
      <c r="F32" s="7">
        <f>'[1]11_SOE'!N157</f>
        <v>0</v>
      </c>
      <c r="G32" s="7"/>
      <c r="H32" s="112">
        <f t="shared" si="4"/>
        <v>8162442.0199999996</v>
      </c>
      <c r="I32" s="8">
        <f t="shared" si="5"/>
        <v>1.3089628090840988E-2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598214115.59000003</v>
      </c>
      <c r="F33" s="112">
        <f t="shared" si="6"/>
        <v>25366780.93</v>
      </c>
      <c r="G33" s="112">
        <f t="shared" si="6"/>
        <v>0</v>
      </c>
      <c r="H33" s="112">
        <f t="shared" si="6"/>
        <v>623580896.51999998</v>
      </c>
      <c r="I33" s="113">
        <f t="shared" si="6"/>
        <v>1.0000000000000002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-13125018.659999967</v>
      </c>
      <c r="F34" s="112">
        <f>F23-F33</f>
        <v>55406692.880000032</v>
      </c>
      <c r="G34" s="112">
        <f>G23-G33</f>
        <v>0</v>
      </c>
      <c r="H34" s="112">
        <f>SUM(E34:G34)</f>
        <v>42281674.220000066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'[1]10_SRS'!I138</f>
        <v>0</v>
      </c>
      <c r="E37" s="7">
        <f>'[1]10_SRS'!J138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'[1]10_SRS'!I139</f>
        <v>0</v>
      </c>
      <c r="E38" s="7">
        <f>'[1]10_SRS'!J139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'[1]10_SRS'!I140</f>
        <v>0</v>
      </c>
      <c r="E39" s="7">
        <f>'[1]10_SRS'!J140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'[1]10_SRS'!I142+'[1]10_SRS'!I143+'[1]10_SRS'!I165+'[1]10_SRS'!I166</f>
        <v>0</v>
      </c>
      <c r="E41" s="9">
        <f>'[1]10_SRS'!J142+'[1]10_SRS'!J143</f>
        <v>0</v>
      </c>
      <c r="F41" s="7">
        <f>'[1]10_SRS'!J164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'[1]10_SRS'!I144</f>
        <v>0</v>
      </c>
      <c r="E42" s="9">
        <f>'[1]10_SRS'!J144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19494107.649999999</v>
      </c>
      <c r="F45" s="112">
        <f t="shared" si="10"/>
        <v>23226738.039999999</v>
      </c>
      <c r="G45" s="112">
        <f t="shared" si="10"/>
        <v>0</v>
      </c>
      <c r="H45" s="112">
        <f t="shared" si="10"/>
        <v>42720845.689999998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94</v>
      </c>
      <c r="D46" s="7">
        <f>'[1]11_SOE'!J11+'[1]11_SOE'!J43+'[1]11_SOE'!J84+'[1]11_SOE'!J159</f>
        <v>570284143.94000006</v>
      </c>
      <c r="E46" s="7">
        <f>'[1]11_SOE'!O11+'[1]11_SOE'!O43+'[1]11_SOE'!O84</f>
        <v>19494107.649999999</v>
      </c>
      <c r="F46" s="7">
        <f>'[1]11_SOE'!O159</f>
        <v>23226738.039999999</v>
      </c>
      <c r="G46" s="7">
        <f>'[1]15_SOE_TF'!H23</f>
        <v>0</v>
      </c>
      <c r="H46" s="112">
        <f>SUM(E46:G46)</f>
        <v>42720845.689999998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'[1]11_SOE'!K142</f>
        <v>0</v>
      </c>
      <c r="E47" s="7">
        <f>'[1]11_SOE'!P142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'[1]11_SOE'!K143</f>
        <v>0</v>
      </c>
      <c r="E48" s="7">
        <f>'[1]11_SOE'!P143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34672424.359999999</v>
      </c>
      <c r="F49" s="112">
        <f t="shared" si="11"/>
        <v>0</v>
      </c>
      <c r="G49" s="112">
        <f t="shared" si="11"/>
        <v>0</v>
      </c>
      <c r="H49" s="112">
        <f t="shared" si="11"/>
        <v>34672424.359999999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'[1]11_SOE'!K118</f>
        <v>180000000</v>
      </c>
      <c r="E50" s="7">
        <f>'[1]11_SOE'!N118</f>
        <v>34672424.359999999</v>
      </c>
      <c r="F50" s="7">
        <f>'[1]11_SOE'!N156</f>
        <v>0</v>
      </c>
      <c r="G50" s="10"/>
      <c r="H50" s="112">
        <f>SUM(E50:G50)</f>
        <v>34672424.359999999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'[1]11_SOE'!K140</f>
        <v>0</v>
      </c>
      <c r="E51" s="7">
        <f>'[1]11_SOE'!N140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54166532.009999998</v>
      </c>
      <c r="F52" s="112">
        <f>F45+F49</f>
        <v>23226738.039999999</v>
      </c>
      <c r="G52" s="112">
        <f>G45+G49</f>
        <v>0</v>
      </c>
      <c r="H52" s="112">
        <f>H45+H49</f>
        <v>77393270.049999997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-67291550.669999957</v>
      </c>
      <c r="F53" s="112">
        <f>F34+F43-F52</f>
        <v>32179954.840000033</v>
      </c>
      <c r="G53" s="112">
        <f>G34+G43-G52</f>
        <v>0</v>
      </c>
      <c r="H53" s="112">
        <f>H34+H43-H52</f>
        <v>-35111595.829999931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'[1]16_SRE_Fund_Balance'!E15</f>
        <v>752345159.33000004</v>
      </c>
      <c r="F54" s="7">
        <f>'[1]16_SRE_Fund_Balance'!F15</f>
        <v>172227343.59</v>
      </c>
      <c r="G54" s="7">
        <f>'[1]16_SRE_Fund_Balance'!G15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685053608.66000009</v>
      </c>
      <c r="F55" s="112">
        <f>F53+F54</f>
        <v>204407298.43000004</v>
      </c>
      <c r="G55" s="112">
        <f>G53+G54</f>
        <v>108725610.13</v>
      </c>
      <c r="H55" s="112">
        <f>H53+H54</f>
        <v>998186517.22000015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'[1]11_SOE'!P161</f>
        <v>0</v>
      </c>
      <c r="F56" s="7">
        <f>'[1]11_SOE'!P162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685053608.66000009</v>
      </c>
      <c r="F57" s="123">
        <f>F55-F56</f>
        <v>204407298.43000004</v>
      </c>
      <c r="G57" s="123">
        <f>G55-G56</f>
        <v>108725610.13</v>
      </c>
      <c r="H57" s="123">
        <f>H55-H56</f>
        <v>998186517.22000015</v>
      </c>
      <c r="I57" s="16"/>
    </row>
    <row r="58" spans="1:9" ht="18" customHeight="1">
      <c r="B58" s="68"/>
      <c r="C58" s="69" t="s">
        <v>65</v>
      </c>
      <c r="D58" s="112">
        <f>'[1]11_SOE'!K163</f>
        <v>395575355.24000001</v>
      </c>
      <c r="E58" s="112">
        <f>'[1]11_SOE'!P163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+'[1]16_SRE_Fund_Balance'!E14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95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96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28" t="s">
        <v>75</v>
      </c>
      <c r="G69" s="128"/>
      <c r="H69" s="128"/>
      <c r="I69" s="22"/>
    </row>
    <row r="70" spans="3:9" ht="18" customHeight="1">
      <c r="C70" s="22"/>
      <c r="D70" s="22"/>
      <c r="E70" s="27"/>
      <c r="F70" s="129" t="s">
        <v>76</v>
      </c>
      <c r="G70" s="129"/>
      <c r="H70" s="129"/>
      <c r="I70" s="22"/>
    </row>
    <row r="71" spans="3:9">
      <c r="E71" s="14"/>
    </row>
  </sheetData>
  <mergeCells count="3">
    <mergeCell ref="C3:I3"/>
    <mergeCell ref="F69:H69"/>
    <mergeCell ref="F70:H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C40" workbookViewId="0">
      <selection activeCell="F70" sqref="F66:I70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81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93</v>
      </c>
    </row>
    <row r="7" spans="1:10" ht="9.75" customHeight="1">
      <c r="A7" s="28">
        <v>-6</v>
      </c>
      <c r="B7" s="30">
        <v>4</v>
      </c>
      <c r="C7" s="42" t="s">
        <v>10</v>
      </c>
      <c r="D7" s="109" t="s">
        <v>11</v>
      </c>
      <c r="E7" s="110" t="s">
        <v>12</v>
      </c>
      <c r="F7" s="110" t="s">
        <v>13</v>
      </c>
      <c r="G7" s="110" t="s">
        <v>14</v>
      </c>
      <c r="H7" s="110" t="s">
        <v>15</v>
      </c>
      <c r="I7" s="111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182851187.19999999</v>
      </c>
      <c r="F8" s="112">
        <f t="shared" si="0"/>
        <v>100945544.66</v>
      </c>
      <c r="G8" s="112">
        <f t="shared" si="0"/>
        <v>0</v>
      </c>
      <c r="H8" s="112">
        <f t="shared" si="0"/>
        <v>283796731.86000001</v>
      </c>
      <c r="I8" s="113">
        <f t="shared" si="0"/>
        <v>0.22855528478967768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82345074.489999995</v>
      </c>
      <c r="F9" s="114">
        <f>SUM(F10:F12)</f>
        <v>100945544.66</v>
      </c>
      <c r="G9" s="114">
        <f>SUM(G10:G12)</f>
        <v>0</v>
      </c>
      <c r="H9" s="114">
        <f>SUM(H10:H12)</f>
        <v>183290619.15000001</v>
      </c>
      <c r="I9" s="115">
        <f>SUM(I10:I12)</f>
        <v>0.14761283325760918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'[2]10_SRS'!I11+'[2]10_SRS'!I148</f>
        <v>193200000</v>
      </c>
      <c r="E10" s="7">
        <f>'[2]10_SRS'!J10</f>
        <v>70477378.769999996</v>
      </c>
      <c r="F10" s="7">
        <f>'[2]10_SRS'!J148</f>
        <v>100945544.66</v>
      </c>
      <c r="G10" s="7"/>
      <c r="H10" s="112">
        <f>SUM(E10:G10)</f>
        <v>171422923.43000001</v>
      </c>
      <c r="I10" s="8">
        <f>(E10+F10)/(E$23+F$23)</f>
        <v>0.13805520178911185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'[2]10_SRS'!I26</f>
        <v>14035000</v>
      </c>
      <c r="E11" s="7">
        <f>'[2]10_SRS'!J26</f>
        <v>8325229.7199999997</v>
      </c>
      <c r="F11" s="7"/>
      <c r="G11" s="10"/>
      <c r="H11" s="112">
        <f>SUM(E11:G11)</f>
        <v>8325229.7199999997</v>
      </c>
      <c r="I11" s="8">
        <f>(E11+F11)/(E$23+F$23)</f>
        <v>6.7047116332993864E-3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'[2]10_SRS'!I43</f>
        <v>5980000</v>
      </c>
      <c r="E12" s="7">
        <f>'[2]10_SRS'!J43</f>
        <v>3542466</v>
      </c>
      <c r="F12" s="7"/>
      <c r="G12" s="10"/>
      <c r="H12" s="112">
        <f>SUM(E12:G12)</f>
        <v>3542466</v>
      </c>
      <c r="I12" s="8">
        <f>(E12+F12)/(E$23+F$23)</f>
        <v>2.8529198351979583E-3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100506112.70999999</v>
      </c>
      <c r="F13" s="112">
        <f t="shared" si="1"/>
        <v>0</v>
      </c>
      <c r="G13" s="112">
        <f t="shared" si="1"/>
        <v>0</v>
      </c>
      <c r="H13" s="112">
        <f t="shared" si="1"/>
        <v>100506112.70999999</v>
      </c>
      <c r="I13" s="113">
        <f t="shared" si="1"/>
        <v>8.0942451532068499E-2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'[2]10_SRS'!I51</f>
        <v>200000</v>
      </c>
      <c r="E14" s="9">
        <f>'[2]10_SRS'!J51</f>
        <v>139250</v>
      </c>
      <c r="F14" s="7">
        <v>0</v>
      </c>
      <c r="G14" s="10"/>
      <c r="H14" s="112">
        <f>SUM(E14:G14)</f>
        <v>139250</v>
      </c>
      <c r="I14" s="8">
        <f>(E14+F14)/(E$23+F$23)</f>
        <v>1.1214478474918763E-4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'[2]10_SRS'!I67</f>
        <v>155000</v>
      </c>
      <c r="E15" s="9">
        <f>'[2]10_SRS'!J67</f>
        <v>145010</v>
      </c>
      <c r="F15" s="7">
        <v>0</v>
      </c>
      <c r="G15" s="10"/>
      <c r="H15" s="112">
        <f>SUM(E15:G15)</f>
        <v>145010</v>
      </c>
      <c r="I15" s="8">
        <f>(E15+F15)/(E$23+F$23)</f>
        <v>1.1678359236251131E-4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'[2]10_SRS'!I85</f>
        <v>195500000</v>
      </c>
      <c r="E16" s="9">
        <f>'[2]10_SRS'!J85</f>
        <v>92698892.11999999</v>
      </c>
      <c r="F16" s="7">
        <v>0</v>
      </c>
      <c r="G16" s="10"/>
      <c r="H16" s="112">
        <f>SUM(E16:G16)</f>
        <v>92698892.11999999</v>
      </c>
      <c r="I16" s="8">
        <f>(E16+F16)/(E$23+F$23)</f>
        <v>7.4654917797382869E-2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'[2]10_SRS'!I103+'[2]10_SRS'!I157+'[2]10_SRS'!I160</f>
        <v>20000000</v>
      </c>
      <c r="E17" s="9">
        <f>'[2]10_SRS'!J103</f>
        <v>7522960.5899999999</v>
      </c>
      <c r="F17" s="7">
        <f>'[2]10_SRS'!J157</f>
        <v>0</v>
      </c>
      <c r="G17" s="7"/>
      <c r="H17" s="112">
        <f>SUM(E17:G17)</f>
        <v>7522960.5899999999</v>
      </c>
      <c r="I17" s="8">
        <f>(E17+F17)/(E$23+F$23)</f>
        <v>6.0586053575739434E-3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957901670</v>
      </c>
      <c r="F18" s="116">
        <f t="shared" si="2"/>
        <v>0</v>
      </c>
      <c r="G18" s="116">
        <f t="shared" si="2"/>
        <v>0</v>
      </c>
      <c r="H18" s="116">
        <f t="shared" si="2"/>
        <v>957901670</v>
      </c>
      <c r="I18" s="117">
        <f t="shared" si="2"/>
        <v>0.77144471521032221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'[2]10_SRS'!I113</f>
        <v>1892914994</v>
      </c>
      <c r="E19" s="9">
        <f>'[2]10_SRS'!J113</f>
        <v>957778880</v>
      </c>
      <c r="F19" s="7">
        <v>0</v>
      </c>
      <c r="G19" s="7"/>
      <c r="H19" s="112">
        <f>SUM(E19:G19)</f>
        <v>957778880</v>
      </c>
      <c r="I19" s="8">
        <f>(E19+F19)/(E$23+F$23)</f>
        <v>0.77134582646260696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'[2]10_SRS'!I116</f>
        <v>35175584</v>
      </c>
      <c r="E20" s="9">
        <f>'[2]10_SRS'!J116</f>
        <v>122790</v>
      </c>
      <c r="F20" s="7">
        <v>0</v>
      </c>
      <c r="G20" s="10"/>
      <c r="H20" s="112">
        <f>SUM(E20:G20)</f>
        <v>122790</v>
      </c>
      <c r="I20" s="8">
        <f>(E20+F20)/(E$23+F$23)</f>
        <v>9.8888747715280065E-5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'[2]10_SRS'!I134+'[2]10_SRS'!I161</f>
        <v>0</v>
      </c>
      <c r="E21" s="7">
        <f>'[2]10_SRS'!J134</f>
        <v>0</v>
      </c>
      <c r="F21" s="7">
        <f>'[2]10_SRS'!J161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'[2]10_SRS'!I122+'[2]10_SRS'!I153</f>
        <v>0</v>
      </c>
      <c r="E22" s="7">
        <f>'[2]10_SRS'!J122</f>
        <v>0</v>
      </c>
      <c r="F22" s="7">
        <f>'[2]10_SRS'!J160+'[2]10_SRS'!J153</f>
        <v>0</v>
      </c>
      <c r="G22" s="7">
        <f>'[2]14_SRS_TF'!F15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1140752857.2</v>
      </c>
      <c r="F23" s="112">
        <f t="shared" si="3"/>
        <v>100945544.66</v>
      </c>
      <c r="G23" s="112">
        <f t="shared" si="3"/>
        <v>0</v>
      </c>
      <c r="H23" s="112">
        <f t="shared" si="3"/>
        <v>1241698401.8600001</v>
      </c>
      <c r="I23" s="113">
        <f t="shared" si="3"/>
        <v>0.99999999999999989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'[2]11_SOE'!G11+'[2]11_SOE'!H11+'[2]11_SOE'!I11</f>
        <v>742336984.79999995</v>
      </c>
      <c r="E25" s="7">
        <f>'[2]11_SOE'!L11+'[2]11_SOE'!M11+'[2]11_SOE'!N11</f>
        <v>290377365.41000003</v>
      </c>
      <c r="F25" s="7">
        <v>0</v>
      </c>
      <c r="G25" s="10">
        <f>'[2]15_SOE_TF'!F9+'[2]15_SOE_TF'!G9</f>
        <v>0</v>
      </c>
      <c r="H25" s="112">
        <f t="shared" ref="H25:H32" si="4">SUM(E25:G25)</f>
        <v>290377365.41000003</v>
      </c>
      <c r="I25" s="8">
        <f t="shared" ref="I25:I32" si="5">(E25+F25)/(E$33+F$33)</f>
        <v>0.28330998827312165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'[2]11_SOE'!G44+'[2]11_SOE'!H44+'[2]11_SOE'!I44+'[2]11_SOE'!G159+'[2]11_SOE'!H159</f>
        <v>346796770.34000003</v>
      </c>
      <c r="E26" s="7">
        <f>'[2]11_SOE'!L44+'[2]11_SOE'!M44+'[2]11_SOE'!N44</f>
        <v>100107862.56</v>
      </c>
      <c r="F26" s="7">
        <f>'[2]11_SOE'!L159+'[2]11_SOE'!M159</f>
        <v>28345896.75</v>
      </c>
      <c r="G26" s="7">
        <f>'[2]15_SOE_TF'!F12+'[2]15_SOE_TF'!G12</f>
        <v>0</v>
      </c>
      <c r="H26" s="112">
        <f t="shared" si="4"/>
        <v>128453759.31</v>
      </c>
      <c r="I26" s="8">
        <f t="shared" si="5"/>
        <v>0.12532737526690577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'[2]11_SOE'!G55+'[2]11_SOE'!H55+'[2]11_SOE'!I55</f>
        <v>589638972</v>
      </c>
      <c r="E27" s="7">
        <f>'[2]11_SOE'!L55+'[2]11_SOE'!M55+'[2]11_SOE'!N55</f>
        <v>277267251.65000004</v>
      </c>
      <c r="F27" s="7">
        <v>0</v>
      </c>
      <c r="G27" s="10">
        <f>'[2]15_SOE_TF'!F14+'[2]15_SOE_TF'!G14</f>
        <v>0</v>
      </c>
      <c r="H27" s="112">
        <f t="shared" si="4"/>
        <v>277267251.65000004</v>
      </c>
      <c r="I27" s="8">
        <f t="shared" si="5"/>
        <v>0.27051895626427147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'[2]11_SOE'!G65+'[2]11_SOE'!H65+'[2]11_SOE'!I65</f>
        <v>5003172</v>
      </c>
      <c r="E28" s="7">
        <f>'[2]11_SOE'!L65+'[2]11_SOE'!M65+'[2]11_SOE'!N65</f>
        <v>2142346.9300000002</v>
      </c>
      <c r="F28" s="7">
        <v>0</v>
      </c>
      <c r="G28" s="10">
        <f>'[2]15_SOE_TF'!F16+'[2]15_SOE_TF'!G16</f>
        <v>0</v>
      </c>
      <c r="H28" s="112">
        <f t="shared" si="4"/>
        <v>2142346.9300000002</v>
      </c>
      <c r="I28" s="8">
        <f t="shared" si="5"/>
        <v>2.0902052154040105E-3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'[2]11_SOE'!G68+'[2]11_SOE'!H68+'[2]11_SOE'!I68</f>
        <v>208378000</v>
      </c>
      <c r="E29" s="7">
        <f>'[2]11_SOE'!L68+'[2]11_SOE'!M68+'[2]11_SOE'!N68</f>
        <v>122509984.59999999</v>
      </c>
      <c r="F29" s="7">
        <v>0</v>
      </c>
      <c r="G29" s="10">
        <f>'[2]15_SOE_TF'!F18+'[2]15_SOE_TF'!G18</f>
        <v>0</v>
      </c>
      <c r="H29" s="112">
        <f t="shared" si="4"/>
        <v>122509984.59999999</v>
      </c>
      <c r="I29" s="8">
        <f t="shared" si="5"/>
        <v>0.11952826368322379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'[2]11_SOE'!G80+'[2]11_SOE'!H80+'[2]11_SOE'!I80</f>
        <v>26775291.91</v>
      </c>
      <c r="E30" s="7">
        <f>'[2]11_SOE'!L80+'[2]11_SOE'!M80+'[2]11_SOE'!N80</f>
        <v>11821440.68</v>
      </c>
      <c r="F30" s="7">
        <v>0</v>
      </c>
      <c r="G30" s="10">
        <f>'[2]15_SOE_TF'!F20+'[2]15_SOE_TF'!G20</f>
        <v>0</v>
      </c>
      <c r="H30" s="112">
        <f t="shared" si="4"/>
        <v>11821440.68</v>
      </c>
      <c r="I30" s="8">
        <f t="shared" si="5"/>
        <v>1.1533723421222506E-2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'[2]11_SOE'!G84+'[2]11_SOE'!H84+'[2]11_SOE'!I84</f>
        <v>350239031</v>
      </c>
      <c r="E31" s="7">
        <f>'[2]11_SOE'!L84+'[2]11_SOE'!M84+'[2]11_SOE'!N84</f>
        <v>177065660.88</v>
      </c>
      <c r="F31" s="7">
        <v>0</v>
      </c>
      <c r="G31" s="10">
        <f>'[2]15_SOE_TF'!F22+'[2]15_SOE_TF'!G22</f>
        <v>0</v>
      </c>
      <c r="H31" s="112">
        <f t="shared" si="4"/>
        <v>177065660.88</v>
      </c>
      <c r="I31" s="8">
        <f t="shared" si="5"/>
        <v>0.17275613144521548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'[2]11_SOE'!I127</f>
        <v>41615000</v>
      </c>
      <c r="E32" s="7">
        <f>'[2]11_SOE'!N127</f>
        <v>15307929.939999999</v>
      </c>
      <c r="F32" s="7">
        <f>'[2]11_SOE'!N157</f>
        <v>0</v>
      </c>
      <c r="G32" s="7"/>
      <c r="H32" s="112">
        <f t="shared" si="4"/>
        <v>15307929.939999999</v>
      </c>
      <c r="I32" s="8">
        <f t="shared" si="5"/>
        <v>1.4935356430635257E-2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996599842.6500001</v>
      </c>
      <c r="F33" s="112">
        <f t="shared" si="6"/>
        <v>28345896.75</v>
      </c>
      <c r="G33" s="112">
        <f t="shared" si="6"/>
        <v>0</v>
      </c>
      <c r="H33" s="112">
        <f t="shared" si="6"/>
        <v>1024945739.4000001</v>
      </c>
      <c r="I33" s="113">
        <f t="shared" si="6"/>
        <v>1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144153014.54999995</v>
      </c>
      <c r="F34" s="112">
        <f>F23-F33</f>
        <v>72599647.909999996</v>
      </c>
      <c r="G34" s="112">
        <f>G23-G33</f>
        <v>0</v>
      </c>
      <c r="H34" s="112">
        <f>SUM(E34:G34)</f>
        <v>216752662.45999995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'[2]10_SRS'!I138</f>
        <v>0</v>
      </c>
      <c r="E37" s="7">
        <f>'[2]10_SRS'!J138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'[2]10_SRS'!I139</f>
        <v>0</v>
      </c>
      <c r="E38" s="7">
        <f>'[2]10_SRS'!J139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'[2]10_SRS'!I140</f>
        <v>0</v>
      </c>
      <c r="E39" s="7">
        <f>'[2]10_SRS'!J140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'[2]10_SRS'!I142+'[2]10_SRS'!I143+'[2]10_SRS'!I165+'[2]10_SRS'!I166</f>
        <v>0</v>
      </c>
      <c r="E41" s="9">
        <f>'[2]10_SRS'!J142+'[2]10_SRS'!J143</f>
        <v>0</v>
      </c>
      <c r="F41" s="7">
        <f>'[2]10_SRS'!J164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'[2]10_SRS'!I144</f>
        <v>0</v>
      </c>
      <c r="E42" s="9">
        <f>'[2]10_SRS'!J144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19984127.649999999</v>
      </c>
      <c r="F45" s="112">
        <f t="shared" si="10"/>
        <v>23226738.039999999</v>
      </c>
      <c r="G45" s="112">
        <f t="shared" si="10"/>
        <v>0</v>
      </c>
      <c r="H45" s="112">
        <f t="shared" si="10"/>
        <v>43210865.689999998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94</v>
      </c>
      <c r="D46" s="7">
        <f>'[2]11_SOE'!J11+'[2]11_SOE'!J43+'[2]11_SOE'!J84+'[2]11_SOE'!J159</f>
        <v>570284143.94000006</v>
      </c>
      <c r="E46" s="7">
        <f>'[2]11_SOE'!O11+'[2]11_SOE'!O43+'[2]11_SOE'!O84</f>
        <v>19984127.649999999</v>
      </c>
      <c r="F46" s="7">
        <f>'[2]11_SOE'!O159</f>
        <v>23226738.039999999</v>
      </c>
      <c r="G46" s="7">
        <f>'[2]15_SOE_TF'!H23</f>
        <v>0</v>
      </c>
      <c r="H46" s="112">
        <f>SUM(E46:G46)</f>
        <v>43210865.689999998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'[2]11_SOE'!K142</f>
        <v>0</v>
      </c>
      <c r="E47" s="7">
        <f>'[2]11_SOE'!P142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'[2]11_SOE'!K143</f>
        <v>0</v>
      </c>
      <c r="E48" s="7">
        <f>'[2]11_SOE'!P143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83333121.120000005</v>
      </c>
      <c r="F49" s="112">
        <f t="shared" si="11"/>
        <v>0</v>
      </c>
      <c r="G49" s="112">
        <f t="shared" si="11"/>
        <v>0</v>
      </c>
      <c r="H49" s="112">
        <f t="shared" si="11"/>
        <v>83333121.120000005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'[2]11_SOE'!K118</f>
        <v>180000000</v>
      </c>
      <c r="E50" s="7">
        <f>'[2]11_SOE'!N118</f>
        <v>83333121.120000005</v>
      </c>
      <c r="F50" s="7">
        <f>'[2]11_SOE'!N156</f>
        <v>0</v>
      </c>
      <c r="G50" s="10"/>
      <c r="H50" s="112">
        <f>SUM(E50:G50)</f>
        <v>83333121.120000005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'[2]11_SOE'!K140</f>
        <v>0</v>
      </c>
      <c r="E51" s="7">
        <f>'[2]11_SOE'!N140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103317248.77000001</v>
      </c>
      <c r="F52" s="112">
        <f>F45+F49</f>
        <v>23226738.039999999</v>
      </c>
      <c r="G52" s="112">
        <f>G45+G49</f>
        <v>0</v>
      </c>
      <c r="H52" s="112">
        <f>H45+H49</f>
        <v>126543986.81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40835765.779999942</v>
      </c>
      <c r="F53" s="112">
        <f>F34+F43-F52</f>
        <v>49372909.869999997</v>
      </c>
      <c r="G53" s="112">
        <f>G34+G43-G52</f>
        <v>0</v>
      </c>
      <c r="H53" s="112">
        <f>H34+H43-H52</f>
        <v>90208675.649999946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'[2]16_SRE_Fund_Balance'!E15</f>
        <v>752345159.33000004</v>
      </c>
      <c r="F54" s="7">
        <f>'[2]16_SRE_Fund_Balance'!F15</f>
        <v>172227343.59</v>
      </c>
      <c r="G54" s="7">
        <f>'[2]16_SRE_Fund_Balance'!G15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793180925.11000001</v>
      </c>
      <c r="F55" s="112">
        <f>F53+F54</f>
        <v>221600253.46000001</v>
      </c>
      <c r="G55" s="112">
        <f>G53+G54</f>
        <v>108725610.13</v>
      </c>
      <c r="H55" s="112">
        <f>H53+H54</f>
        <v>1123506788.7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'[2]11_SOE'!P161</f>
        <v>0</v>
      </c>
      <c r="F56" s="7">
        <f>'[2]11_SOE'!P162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793180925.11000001</v>
      </c>
      <c r="F57" s="123">
        <f>F55-F56</f>
        <v>221600253.46000001</v>
      </c>
      <c r="G57" s="123">
        <f>G55-G56</f>
        <v>108725610.13</v>
      </c>
      <c r="H57" s="123">
        <f>H55-H56</f>
        <v>1123506788.7</v>
      </c>
      <c r="I57" s="16"/>
    </row>
    <row r="58" spans="1:9" ht="18" customHeight="1">
      <c r="B58" s="68"/>
      <c r="C58" s="69" t="s">
        <v>65</v>
      </c>
      <c r="D58" s="112">
        <f>'[2]11_SOE'!K163</f>
        <v>395575355.24000001</v>
      </c>
      <c r="E58" s="112">
        <f>'[2]11_SOE'!P163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+'[2]16_SRE_Fund_Balance'!E14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95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96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32"/>
      <c r="G69" s="132"/>
      <c r="H69" s="132"/>
      <c r="I69" s="22"/>
    </row>
    <row r="70" spans="3:9" ht="18" customHeight="1">
      <c r="C70" s="22"/>
      <c r="D70" s="22"/>
      <c r="E70" s="27"/>
      <c r="F70" s="133"/>
      <c r="G70" s="133"/>
      <c r="H70" s="133"/>
      <c r="I70" s="22"/>
    </row>
    <row r="71" spans="3:9" ht="18" customHeight="1">
      <c r="E71" s="14"/>
      <c r="F71" s="134"/>
      <c r="G71" s="134"/>
      <c r="H71" s="134"/>
    </row>
  </sheetData>
  <sheetProtection password="B304" sheet="1" objects="1" scenarios="1"/>
  <mergeCells count="3">
    <mergeCell ref="C3:I3"/>
    <mergeCell ref="F69:H69"/>
    <mergeCell ref="F70:H7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opLeftCell="C1" workbookViewId="0">
      <selection activeCell="C3" sqref="C3:I3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5.42578125" style="5" customWidth="1"/>
    <col min="5" max="9" width="20.42578125" style="5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5.42578125" style="5" customWidth="1"/>
    <col min="261" max="265" width="20.42578125" style="5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5.42578125" style="5" customWidth="1"/>
    <col min="517" max="521" width="20.42578125" style="5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5.42578125" style="5" customWidth="1"/>
    <col min="773" max="777" width="20.42578125" style="5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5.42578125" style="5" customWidth="1"/>
    <col min="1029" max="1033" width="20.42578125" style="5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5.42578125" style="5" customWidth="1"/>
    <col min="1285" max="1289" width="20.42578125" style="5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5.42578125" style="5" customWidth="1"/>
    <col min="1541" max="1545" width="20.42578125" style="5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5.42578125" style="5" customWidth="1"/>
    <col min="1797" max="1801" width="20.42578125" style="5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5.42578125" style="5" customWidth="1"/>
    <col min="2053" max="2057" width="20.42578125" style="5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5.42578125" style="5" customWidth="1"/>
    <col min="2309" max="2313" width="20.42578125" style="5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5.42578125" style="5" customWidth="1"/>
    <col min="2565" max="2569" width="20.42578125" style="5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5.42578125" style="5" customWidth="1"/>
    <col min="2821" max="2825" width="20.42578125" style="5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5.42578125" style="5" customWidth="1"/>
    <col min="3077" max="3081" width="20.42578125" style="5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5.42578125" style="5" customWidth="1"/>
    <col min="3333" max="3337" width="20.42578125" style="5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5.42578125" style="5" customWidth="1"/>
    <col min="3589" max="3593" width="20.42578125" style="5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5.42578125" style="5" customWidth="1"/>
    <col min="3845" max="3849" width="20.42578125" style="5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5.42578125" style="5" customWidth="1"/>
    <col min="4101" max="4105" width="20.42578125" style="5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5.42578125" style="5" customWidth="1"/>
    <col min="4357" max="4361" width="20.42578125" style="5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5.42578125" style="5" customWidth="1"/>
    <col min="4613" max="4617" width="20.42578125" style="5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5.42578125" style="5" customWidth="1"/>
    <col min="4869" max="4873" width="20.42578125" style="5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5.42578125" style="5" customWidth="1"/>
    <col min="5125" max="5129" width="20.42578125" style="5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5.42578125" style="5" customWidth="1"/>
    <col min="5381" max="5385" width="20.42578125" style="5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5.42578125" style="5" customWidth="1"/>
    <col min="5637" max="5641" width="20.42578125" style="5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5.42578125" style="5" customWidth="1"/>
    <col min="5893" max="5897" width="20.42578125" style="5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5.42578125" style="5" customWidth="1"/>
    <col min="6149" max="6153" width="20.42578125" style="5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5.42578125" style="5" customWidth="1"/>
    <col min="6405" max="6409" width="20.42578125" style="5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5.42578125" style="5" customWidth="1"/>
    <col min="6661" max="6665" width="20.42578125" style="5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5.42578125" style="5" customWidth="1"/>
    <col min="6917" max="6921" width="20.42578125" style="5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5.42578125" style="5" customWidth="1"/>
    <col min="7173" max="7177" width="20.42578125" style="5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5.42578125" style="5" customWidth="1"/>
    <col min="7429" max="7433" width="20.42578125" style="5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5.42578125" style="5" customWidth="1"/>
    <col min="7685" max="7689" width="20.42578125" style="5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5.42578125" style="5" customWidth="1"/>
    <col min="7941" max="7945" width="20.42578125" style="5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5.42578125" style="5" customWidth="1"/>
    <col min="8197" max="8201" width="20.42578125" style="5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5.42578125" style="5" customWidth="1"/>
    <col min="8453" max="8457" width="20.42578125" style="5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5.42578125" style="5" customWidth="1"/>
    <col min="8709" max="8713" width="20.42578125" style="5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5.42578125" style="5" customWidth="1"/>
    <col min="8965" max="8969" width="20.42578125" style="5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5.42578125" style="5" customWidth="1"/>
    <col min="9221" max="9225" width="20.42578125" style="5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5.42578125" style="5" customWidth="1"/>
    <col min="9477" max="9481" width="20.42578125" style="5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5.42578125" style="5" customWidth="1"/>
    <col min="9733" max="9737" width="20.42578125" style="5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5.42578125" style="5" customWidth="1"/>
    <col min="9989" max="9993" width="20.42578125" style="5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5.42578125" style="5" customWidth="1"/>
    <col min="10245" max="10249" width="20.42578125" style="5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5.42578125" style="5" customWidth="1"/>
    <col min="10501" max="10505" width="20.42578125" style="5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5.42578125" style="5" customWidth="1"/>
    <col min="10757" max="10761" width="20.42578125" style="5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5.42578125" style="5" customWidth="1"/>
    <col min="11013" max="11017" width="20.42578125" style="5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5.42578125" style="5" customWidth="1"/>
    <col min="11269" max="11273" width="20.42578125" style="5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5.42578125" style="5" customWidth="1"/>
    <col min="11525" max="11529" width="20.42578125" style="5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5.42578125" style="5" customWidth="1"/>
    <col min="11781" max="11785" width="20.42578125" style="5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5.42578125" style="5" customWidth="1"/>
    <col min="12037" max="12041" width="20.42578125" style="5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5.42578125" style="5" customWidth="1"/>
    <col min="12293" max="12297" width="20.42578125" style="5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5.42578125" style="5" customWidth="1"/>
    <col min="12549" max="12553" width="20.42578125" style="5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5.42578125" style="5" customWidth="1"/>
    <col min="12805" max="12809" width="20.42578125" style="5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5.42578125" style="5" customWidth="1"/>
    <col min="13061" max="13065" width="20.42578125" style="5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5.42578125" style="5" customWidth="1"/>
    <col min="13317" max="13321" width="20.42578125" style="5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5.42578125" style="5" customWidth="1"/>
    <col min="13573" max="13577" width="20.42578125" style="5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5.42578125" style="5" customWidth="1"/>
    <col min="13829" max="13833" width="20.42578125" style="5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5.42578125" style="5" customWidth="1"/>
    <col min="14085" max="14089" width="20.42578125" style="5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5.42578125" style="5" customWidth="1"/>
    <col min="14341" max="14345" width="20.42578125" style="5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5.42578125" style="5" customWidth="1"/>
    <col min="14597" max="14601" width="20.42578125" style="5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5.42578125" style="5" customWidth="1"/>
    <col min="14853" max="14857" width="20.42578125" style="5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5.42578125" style="5" customWidth="1"/>
    <col min="15109" max="15113" width="20.42578125" style="5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5.42578125" style="5" customWidth="1"/>
    <col min="15365" max="15369" width="20.42578125" style="5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5.42578125" style="5" customWidth="1"/>
    <col min="15621" max="15625" width="20.42578125" style="5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5.42578125" style="5" customWidth="1"/>
    <col min="15877" max="15881" width="20.42578125" style="5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5.42578125" style="5" customWidth="1"/>
    <col min="16133" max="16137" width="20.42578125" style="5" customWidth="1"/>
    <col min="16138" max="16138" width="14.28515625" style="5" customWidth="1"/>
    <col min="16139" max="16384" width="9.140625" style="5"/>
  </cols>
  <sheetData>
    <row r="1" spans="1:10" s="28" customFormat="1"/>
    <row r="2" spans="1:10" s="28" customFormat="1">
      <c r="A2" s="28">
        <v>-1</v>
      </c>
      <c r="B2" s="4" t="s">
        <v>0</v>
      </c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32"/>
      <c r="E4" s="6"/>
      <c r="F4" s="6"/>
      <c r="G4" s="6"/>
      <c r="H4" s="33"/>
      <c r="I4" s="34"/>
      <c r="J4" s="3"/>
    </row>
    <row r="5" spans="1:10">
      <c r="A5" s="28">
        <v>-4</v>
      </c>
      <c r="B5" s="30">
        <v>2</v>
      </c>
      <c r="C5" s="30" t="s">
        <v>82</v>
      </c>
      <c r="D5" s="35"/>
      <c r="E5" s="36"/>
      <c r="F5" s="37"/>
      <c r="G5" s="37"/>
      <c r="H5" s="38" t="s">
        <v>5</v>
      </c>
      <c r="I5" s="37"/>
    </row>
    <row r="6" spans="1:10" ht="45.75" customHeight="1">
      <c r="A6" s="28">
        <v>-5</v>
      </c>
      <c r="B6" s="30">
        <v>3</v>
      </c>
      <c r="C6" s="39" t="s">
        <v>6</v>
      </c>
      <c r="D6" s="40" t="s">
        <v>7</v>
      </c>
      <c r="E6" s="40" t="s">
        <v>8</v>
      </c>
      <c r="F6" s="39" t="s">
        <v>9</v>
      </c>
      <c r="G6" s="39" t="s">
        <v>77</v>
      </c>
      <c r="H6" s="40" t="s">
        <v>78</v>
      </c>
      <c r="I6" s="41" t="s">
        <v>93</v>
      </c>
    </row>
    <row r="7" spans="1:10" ht="9.75" customHeight="1">
      <c r="A7" s="28">
        <v>-6</v>
      </c>
      <c r="B7" s="30">
        <v>4</v>
      </c>
      <c r="C7" s="42" t="s">
        <v>10</v>
      </c>
      <c r="D7" s="109" t="s">
        <v>11</v>
      </c>
      <c r="E7" s="110" t="s">
        <v>12</v>
      </c>
      <c r="F7" s="110" t="s">
        <v>13</v>
      </c>
      <c r="G7" s="110" t="s">
        <v>14</v>
      </c>
      <c r="H7" s="110" t="s">
        <v>15</v>
      </c>
      <c r="I7" s="111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112">
        <f t="shared" ref="D8:I8" si="0">D9+D13</f>
        <v>429070000</v>
      </c>
      <c r="E8" s="112">
        <f t="shared" si="0"/>
        <v>263952576.25999999</v>
      </c>
      <c r="F8" s="112">
        <f t="shared" si="0"/>
        <v>130853199.74999999</v>
      </c>
      <c r="G8" s="112">
        <f t="shared" si="0"/>
        <v>0</v>
      </c>
      <c r="H8" s="112">
        <f t="shared" si="0"/>
        <v>394805776.00999999</v>
      </c>
      <c r="I8" s="113">
        <f t="shared" si="0"/>
        <v>0.21229777183938703</v>
      </c>
    </row>
    <row r="9" spans="1:10" ht="18" customHeight="1">
      <c r="A9" s="28">
        <v>2</v>
      </c>
      <c r="B9" s="30">
        <v>6</v>
      </c>
      <c r="C9" s="45" t="s">
        <v>17</v>
      </c>
      <c r="D9" s="114">
        <f>D10+D11+D12</f>
        <v>213215000</v>
      </c>
      <c r="E9" s="114">
        <f>E10+E11+E12</f>
        <v>108998037.72</v>
      </c>
      <c r="F9" s="114">
        <f>SUM(F10:F12)</f>
        <v>129027518.79999998</v>
      </c>
      <c r="G9" s="114">
        <f>SUM(G10:G12)</f>
        <v>0</v>
      </c>
      <c r="H9" s="114">
        <f>SUM(H10:H12)</f>
        <v>238025556.51999998</v>
      </c>
      <c r="I9" s="115">
        <f>SUM(I10:I12)</f>
        <v>0.12799279635854707</v>
      </c>
    </row>
    <row r="10" spans="1:10" ht="18" customHeight="1">
      <c r="A10" s="28">
        <v>3</v>
      </c>
      <c r="B10" s="30">
        <v>7</v>
      </c>
      <c r="C10" s="48" t="s">
        <v>18</v>
      </c>
      <c r="D10" s="7">
        <f>'[3]10_SRS'!I11+'[3]10_SRS'!I148</f>
        <v>193200000</v>
      </c>
      <c r="E10" s="7">
        <f>'[3]10_SRS'!J10</f>
        <v>90209950.780000001</v>
      </c>
      <c r="F10" s="7">
        <f>'[3]10_SRS'!J148</f>
        <v>129027518.79999998</v>
      </c>
      <c r="G10" s="7"/>
      <c r="H10" s="112">
        <f>SUM(E10:G10)</f>
        <v>219237469.57999998</v>
      </c>
      <c r="I10" s="8">
        <f>(E10+F10)/(E$23+F$23)</f>
        <v>0.11788993252814135</v>
      </c>
    </row>
    <row r="11" spans="1:10" ht="18" customHeight="1">
      <c r="A11" s="28">
        <v>4</v>
      </c>
      <c r="B11" s="30">
        <v>8</v>
      </c>
      <c r="C11" s="48" t="s">
        <v>19</v>
      </c>
      <c r="D11" s="9">
        <f>'[3]10_SRS'!I26</f>
        <v>14035000</v>
      </c>
      <c r="E11" s="7">
        <f>'[3]10_SRS'!J26</f>
        <v>13312319.139999999</v>
      </c>
      <c r="F11" s="7"/>
      <c r="G11" s="10"/>
      <c r="H11" s="112">
        <f>SUM(E11:G11)</f>
        <v>13312319.139999999</v>
      </c>
      <c r="I11" s="8">
        <f>(E11+F11)/(E$23+F$23)</f>
        <v>7.1583949961391662E-3</v>
      </c>
    </row>
    <row r="12" spans="1:10" ht="18" customHeight="1">
      <c r="A12" s="28">
        <v>5</v>
      </c>
      <c r="B12" s="30">
        <v>9</v>
      </c>
      <c r="C12" s="48" t="s">
        <v>20</v>
      </c>
      <c r="D12" s="9">
        <f>'[3]10_SRS'!I43</f>
        <v>5980000</v>
      </c>
      <c r="E12" s="7">
        <f>'[3]10_SRS'!J43</f>
        <v>5475767.7999999998</v>
      </c>
      <c r="F12" s="7"/>
      <c r="G12" s="10"/>
      <c r="H12" s="112">
        <f>SUM(E12:G12)</f>
        <v>5475767.7999999998</v>
      </c>
      <c r="I12" s="8">
        <f>(E12+F12)/(E$23+F$23)</f>
        <v>2.9444688342665417E-3</v>
      </c>
    </row>
    <row r="13" spans="1:10" ht="18" customHeight="1">
      <c r="A13" s="28">
        <v>6</v>
      </c>
      <c r="B13" s="30">
        <v>10</v>
      </c>
      <c r="C13" s="49" t="s">
        <v>21</v>
      </c>
      <c r="D13" s="112">
        <f t="shared" ref="D13:I13" si="1">SUM(D14:D17)</f>
        <v>215855000</v>
      </c>
      <c r="E13" s="112">
        <f t="shared" si="1"/>
        <v>154954538.53999999</v>
      </c>
      <c r="F13" s="112">
        <f t="shared" si="1"/>
        <v>1825680.95</v>
      </c>
      <c r="G13" s="112">
        <f t="shared" si="1"/>
        <v>0</v>
      </c>
      <c r="H13" s="112">
        <f t="shared" si="1"/>
        <v>156780219.49000001</v>
      </c>
      <c r="I13" s="113">
        <f t="shared" si="1"/>
        <v>8.4304975480839942E-2</v>
      </c>
    </row>
    <row r="14" spans="1:10" ht="18" customHeight="1">
      <c r="A14" s="28">
        <v>7</v>
      </c>
      <c r="B14" s="30">
        <v>11</v>
      </c>
      <c r="C14" s="48" t="s">
        <v>22</v>
      </c>
      <c r="D14" s="9">
        <f>'[3]10_SRS'!I51</f>
        <v>200000</v>
      </c>
      <c r="E14" s="9">
        <f>'[3]10_SRS'!J51</f>
        <v>167050</v>
      </c>
      <c r="F14" s="7">
        <v>0</v>
      </c>
      <c r="G14" s="10"/>
      <c r="H14" s="112">
        <f>SUM(E14:G14)</f>
        <v>167050</v>
      </c>
      <c r="I14" s="8">
        <f>(E14+F14)/(E$23+F$23)</f>
        <v>8.9827314950101757E-5</v>
      </c>
    </row>
    <row r="15" spans="1:10" ht="18" customHeight="1">
      <c r="A15" s="28">
        <v>8</v>
      </c>
      <c r="B15" s="30">
        <v>12</v>
      </c>
      <c r="C15" s="48" t="s">
        <v>23</v>
      </c>
      <c r="D15" s="9">
        <f>'[3]10_SRS'!I67</f>
        <v>155000</v>
      </c>
      <c r="E15" s="9">
        <f>'[3]10_SRS'!J67</f>
        <v>750927.82000000007</v>
      </c>
      <c r="F15" s="7">
        <v>0</v>
      </c>
      <c r="G15" s="10"/>
      <c r="H15" s="112">
        <f>SUM(E15:G15)</f>
        <v>750927.82000000007</v>
      </c>
      <c r="I15" s="8">
        <f>(E15+F15)/(E$23+F$23)</f>
        <v>4.0379425197206422E-4</v>
      </c>
    </row>
    <row r="16" spans="1:10" ht="18" customHeight="1">
      <c r="A16" s="28">
        <v>9</v>
      </c>
      <c r="B16" s="30">
        <v>13</v>
      </c>
      <c r="C16" s="48" t="s">
        <v>24</v>
      </c>
      <c r="D16" s="9">
        <f>'[3]10_SRS'!I85</f>
        <v>195500000</v>
      </c>
      <c r="E16" s="9">
        <f>'[3]10_SRS'!J85</f>
        <v>145161434.87</v>
      </c>
      <c r="F16" s="7">
        <v>0</v>
      </c>
      <c r="G16" s="10"/>
      <c r="H16" s="112">
        <f>SUM(E16:G16)</f>
        <v>145161434.87</v>
      </c>
      <c r="I16" s="8">
        <f>(E16+F16)/(E$23+F$23)</f>
        <v>7.8057239920240495E-2</v>
      </c>
    </row>
    <row r="17" spans="1:9" ht="18" customHeight="1">
      <c r="A17" s="28">
        <v>10</v>
      </c>
      <c r="B17" s="30">
        <v>14</v>
      </c>
      <c r="C17" s="50" t="s">
        <v>25</v>
      </c>
      <c r="D17" s="9">
        <f>'[3]10_SRS'!I103+'[3]10_SRS'!I157+'[3]10_SRS'!I160</f>
        <v>20000000</v>
      </c>
      <c r="E17" s="9">
        <f>'[3]10_SRS'!J103</f>
        <v>8875125.8499999996</v>
      </c>
      <c r="F17" s="7">
        <f>'[3]10_SRS'!J157</f>
        <v>1825680.95</v>
      </c>
      <c r="G17" s="7"/>
      <c r="H17" s="112">
        <f>SUM(E17:G17)</f>
        <v>10700806.799999999</v>
      </c>
      <c r="I17" s="8">
        <f>(E17+F17)/(E$23+F$23)</f>
        <v>5.7541139936772854E-3</v>
      </c>
    </row>
    <row r="18" spans="1:9" ht="18" customHeight="1">
      <c r="A18" s="28">
        <v>11</v>
      </c>
      <c r="B18" s="30">
        <v>15</v>
      </c>
      <c r="C18" s="51" t="s">
        <v>26</v>
      </c>
      <c r="D18" s="116">
        <f t="shared" ref="D18:I18" si="2">SUM(D19:D22)</f>
        <v>1928090578</v>
      </c>
      <c r="E18" s="116">
        <f t="shared" si="2"/>
        <v>1464873544.1700001</v>
      </c>
      <c r="F18" s="116">
        <f t="shared" si="2"/>
        <v>0</v>
      </c>
      <c r="G18" s="116">
        <f t="shared" si="2"/>
        <v>0</v>
      </c>
      <c r="H18" s="116">
        <f t="shared" si="2"/>
        <v>1464873544.1700001</v>
      </c>
      <c r="I18" s="117">
        <f t="shared" si="2"/>
        <v>0.78770222816061297</v>
      </c>
    </row>
    <row r="19" spans="1:9" ht="18" customHeight="1">
      <c r="A19" s="28">
        <v>12</v>
      </c>
      <c r="B19" s="30">
        <v>16</v>
      </c>
      <c r="C19" s="53" t="s">
        <v>27</v>
      </c>
      <c r="D19" s="9">
        <f>'[3]10_SRS'!I113</f>
        <v>1892914994</v>
      </c>
      <c r="E19" s="9">
        <f>'[3]10_SRS'!J113</f>
        <v>1431007628</v>
      </c>
      <c r="F19" s="7">
        <v>0</v>
      </c>
      <c r="G19" s="7"/>
      <c r="H19" s="112">
        <f>SUM(E19:G19)</f>
        <v>1431007628</v>
      </c>
      <c r="I19" s="8">
        <f>(E19+F19)/(E$23+F$23)</f>
        <v>0.76949160668275407</v>
      </c>
    </row>
    <row r="20" spans="1:9" ht="18" customHeight="1">
      <c r="A20" s="28">
        <v>13</v>
      </c>
      <c r="B20" s="30">
        <v>17</v>
      </c>
      <c r="C20" s="54" t="s">
        <v>28</v>
      </c>
      <c r="D20" s="9">
        <f>'[3]10_SRS'!I116</f>
        <v>35175584</v>
      </c>
      <c r="E20" s="9">
        <f>'[3]10_SRS'!J116</f>
        <v>33865916.170000002</v>
      </c>
      <c r="F20" s="7">
        <v>0</v>
      </c>
      <c r="G20" s="10"/>
      <c r="H20" s="112">
        <f>SUM(E20:G20)</f>
        <v>33865916.170000002</v>
      </c>
      <c r="I20" s="8">
        <f>(E20+F20)/(E$23+F$23)</f>
        <v>1.8210621477858929E-2</v>
      </c>
    </row>
    <row r="21" spans="1:9" ht="18" customHeight="1">
      <c r="A21" s="28">
        <v>14</v>
      </c>
      <c r="B21" s="30">
        <v>18</v>
      </c>
      <c r="C21" s="48" t="s">
        <v>29</v>
      </c>
      <c r="D21" s="11">
        <f>'[3]10_SRS'!I134+'[3]10_SRS'!I161</f>
        <v>0</v>
      </c>
      <c r="E21" s="7">
        <f>'[3]10_SRS'!J134</f>
        <v>0</v>
      </c>
      <c r="F21" s="7">
        <f>'[3]10_SRS'!J161</f>
        <v>0</v>
      </c>
      <c r="G21" s="7"/>
      <c r="H21" s="112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7">
        <f>'[3]10_SRS'!I122+'[3]10_SRS'!I153</f>
        <v>0</v>
      </c>
      <c r="E22" s="7">
        <f>'[3]10_SRS'!J122</f>
        <v>0</v>
      </c>
      <c r="F22" s="7">
        <f>'[3]10_SRS'!J160+'[3]10_SRS'!J153</f>
        <v>0</v>
      </c>
      <c r="G22" s="7">
        <f>'[3]14_SRS_TF'!F15</f>
        <v>0</v>
      </c>
      <c r="H22" s="112">
        <f>SUM(E22:G22)</f>
        <v>0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112">
        <f t="shared" ref="D23:I23" si="3">D8+D18</f>
        <v>2357160578</v>
      </c>
      <c r="E23" s="112">
        <f t="shared" si="3"/>
        <v>1728826120.4300001</v>
      </c>
      <c r="F23" s="112">
        <f t="shared" si="3"/>
        <v>130853199.74999999</v>
      </c>
      <c r="G23" s="112">
        <f t="shared" si="3"/>
        <v>0</v>
      </c>
      <c r="H23" s="112">
        <f t="shared" si="3"/>
        <v>1859679320.1800001</v>
      </c>
      <c r="I23" s="113">
        <f t="shared" si="3"/>
        <v>1</v>
      </c>
    </row>
    <row r="24" spans="1:9" ht="18" customHeight="1">
      <c r="A24" s="28">
        <v>17</v>
      </c>
      <c r="B24" s="30">
        <v>21</v>
      </c>
      <c r="C24" s="56" t="s">
        <v>32</v>
      </c>
      <c r="D24" s="12"/>
      <c r="E24" s="13"/>
      <c r="F24" s="13"/>
      <c r="G24" s="13"/>
      <c r="H24" s="118"/>
      <c r="I24" s="119"/>
    </row>
    <row r="25" spans="1:9" ht="18" customHeight="1">
      <c r="A25" s="28">
        <v>18</v>
      </c>
      <c r="B25" s="30">
        <v>22</v>
      </c>
      <c r="C25" s="48" t="s">
        <v>33</v>
      </c>
      <c r="D25" s="7">
        <f>'[3]11_SOE'!G11+'[3]11_SOE'!H11+'[3]11_SOE'!I11</f>
        <v>742336984.79999995</v>
      </c>
      <c r="E25" s="7">
        <f>'[3]11_SOE'!L11+'[3]11_SOE'!M11+'[3]11_SOE'!N11</f>
        <v>421195519.77000004</v>
      </c>
      <c r="F25" s="7">
        <v>0</v>
      </c>
      <c r="G25" s="10">
        <f>'[3]15_SOE_TF'!F9+'[3]15_SOE_TF'!G9</f>
        <v>0</v>
      </c>
      <c r="H25" s="112">
        <f t="shared" ref="H25:H32" si="4">SUM(E25:G25)</f>
        <v>421195519.77000004</v>
      </c>
      <c r="I25" s="8">
        <f t="shared" ref="I25:I32" si="5">(E25+F25)/(E$33+F$33)</f>
        <v>0.28297312645208145</v>
      </c>
    </row>
    <row r="26" spans="1:9" ht="18" customHeight="1">
      <c r="A26" s="28">
        <v>19</v>
      </c>
      <c r="B26" s="30">
        <v>23</v>
      </c>
      <c r="C26" s="48" t="s">
        <v>34</v>
      </c>
      <c r="D26" s="7">
        <f>'[3]11_SOE'!G44+'[3]11_SOE'!H44+'[3]11_SOE'!I44+'[3]11_SOE'!G159+'[3]11_SOE'!H159</f>
        <v>346796770.34000003</v>
      </c>
      <c r="E26" s="7">
        <f>'[3]11_SOE'!L44+'[3]11_SOE'!M44+'[3]11_SOE'!N44</f>
        <v>122361109.00999999</v>
      </c>
      <c r="F26" s="7">
        <f>'[3]11_SOE'!L159+'[3]11_SOE'!M159</f>
        <v>44601933.729999997</v>
      </c>
      <c r="G26" s="7">
        <f>'[3]15_SOE_TF'!F12+'[3]15_SOE_TF'!G12</f>
        <v>0</v>
      </c>
      <c r="H26" s="112">
        <f t="shared" si="4"/>
        <v>166963042.73999998</v>
      </c>
      <c r="I26" s="8">
        <f t="shared" si="5"/>
        <v>0.11217131234418089</v>
      </c>
    </row>
    <row r="27" spans="1:9" ht="18" customHeight="1">
      <c r="A27" s="28">
        <v>20</v>
      </c>
      <c r="B27" s="30">
        <v>24</v>
      </c>
      <c r="C27" s="48" t="s">
        <v>35</v>
      </c>
      <c r="D27" s="7">
        <f>'[3]11_SOE'!G55+'[3]11_SOE'!H55+'[3]11_SOE'!I55</f>
        <v>589638972</v>
      </c>
      <c r="E27" s="7">
        <f>'[3]11_SOE'!L55+'[3]11_SOE'!M55+'[3]11_SOE'!N55</f>
        <v>422220463.84000003</v>
      </c>
      <c r="F27" s="7">
        <v>0</v>
      </c>
      <c r="G27" s="10">
        <f>'[3]15_SOE_TF'!F14+'[3]15_SOE_TF'!G14</f>
        <v>0</v>
      </c>
      <c r="H27" s="112">
        <f t="shared" si="4"/>
        <v>422220463.84000003</v>
      </c>
      <c r="I27" s="8">
        <f t="shared" si="5"/>
        <v>0.28366171788839301</v>
      </c>
    </row>
    <row r="28" spans="1:9" ht="18" customHeight="1">
      <c r="A28" s="28">
        <v>21</v>
      </c>
      <c r="B28" s="30">
        <v>25</v>
      </c>
      <c r="C28" s="48" t="s">
        <v>36</v>
      </c>
      <c r="D28" s="7">
        <f>'[3]11_SOE'!G65+'[3]11_SOE'!H65+'[3]11_SOE'!I65</f>
        <v>5003172</v>
      </c>
      <c r="E28" s="7">
        <f>'[3]11_SOE'!L65+'[3]11_SOE'!M65+'[3]11_SOE'!N65</f>
        <v>3353026.23</v>
      </c>
      <c r="F28" s="7">
        <v>0</v>
      </c>
      <c r="G28" s="10">
        <f>'[3]15_SOE_TF'!F16+'[3]15_SOE_TF'!G16</f>
        <v>0</v>
      </c>
      <c r="H28" s="112">
        <f t="shared" si="4"/>
        <v>3353026.23</v>
      </c>
      <c r="I28" s="8">
        <f t="shared" si="5"/>
        <v>2.2526742827109151E-3</v>
      </c>
    </row>
    <row r="29" spans="1:9" ht="18" customHeight="1">
      <c r="A29" s="28">
        <v>22</v>
      </c>
      <c r="B29" s="30">
        <v>26</v>
      </c>
      <c r="C29" s="48" t="s">
        <v>37</v>
      </c>
      <c r="D29" s="7">
        <f>'[3]11_SOE'!G68+'[3]11_SOE'!H68+'[3]11_SOE'!I68</f>
        <v>208378000</v>
      </c>
      <c r="E29" s="7">
        <f>'[3]11_SOE'!L68+'[3]11_SOE'!M68+'[3]11_SOE'!N68</f>
        <v>171461293.28999999</v>
      </c>
      <c r="F29" s="7">
        <v>0</v>
      </c>
      <c r="G29" s="10">
        <f>'[3]15_SOE_TF'!F18+'[3]15_SOE_TF'!G18</f>
        <v>0</v>
      </c>
      <c r="H29" s="112">
        <f t="shared" si="4"/>
        <v>171461293.28999999</v>
      </c>
      <c r="I29" s="8">
        <f t="shared" si="5"/>
        <v>0.11519338632633856</v>
      </c>
    </row>
    <row r="30" spans="1:9" ht="18" customHeight="1">
      <c r="A30" s="28">
        <v>23</v>
      </c>
      <c r="B30" s="30">
        <v>27</v>
      </c>
      <c r="C30" s="48" t="s">
        <v>38</v>
      </c>
      <c r="D30" s="7">
        <f>'[3]11_SOE'!G80+'[3]11_SOE'!H80+'[3]11_SOE'!I80</f>
        <v>26775291.91</v>
      </c>
      <c r="E30" s="7">
        <f>'[3]11_SOE'!L80+'[3]11_SOE'!M80+'[3]11_SOE'!N80</f>
        <v>18447773.130000003</v>
      </c>
      <c r="F30" s="7">
        <v>0</v>
      </c>
      <c r="G30" s="10">
        <f>'[3]15_SOE_TF'!F20+'[3]15_SOE_TF'!G20</f>
        <v>0</v>
      </c>
      <c r="H30" s="112">
        <f t="shared" si="4"/>
        <v>18447773.130000003</v>
      </c>
      <c r="I30" s="8">
        <f t="shared" si="5"/>
        <v>1.2393826129787374E-2</v>
      </c>
    </row>
    <row r="31" spans="1:9" ht="18" customHeight="1">
      <c r="A31" s="28">
        <v>24</v>
      </c>
      <c r="B31" s="30">
        <v>28</v>
      </c>
      <c r="C31" s="48" t="s">
        <v>39</v>
      </c>
      <c r="D31" s="7">
        <f>'[3]11_SOE'!G84+'[3]11_SOE'!H84+'[3]11_SOE'!I84</f>
        <v>350239031</v>
      </c>
      <c r="E31" s="7">
        <f>'[3]11_SOE'!L84+'[3]11_SOE'!M84+'[3]11_SOE'!N84</f>
        <v>257868157.31</v>
      </c>
      <c r="F31" s="7">
        <v>0</v>
      </c>
      <c r="G31" s="10">
        <f>'[3]15_SOE_TF'!F22+'[3]15_SOE_TF'!G22</f>
        <v>0</v>
      </c>
      <c r="H31" s="112">
        <f t="shared" si="4"/>
        <v>257868157.31</v>
      </c>
      <c r="I31" s="8">
        <f t="shared" si="5"/>
        <v>0.17324438476053605</v>
      </c>
    </row>
    <row r="32" spans="1:9" ht="18" customHeight="1">
      <c r="A32" s="28">
        <v>25</v>
      </c>
      <c r="B32" s="30">
        <v>29</v>
      </c>
      <c r="C32" s="54" t="s">
        <v>40</v>
      </c>
      <c r="D32" s="7">
        <f>'[3]11_SOE'!I127</f>
        <v>41615000</v>
      </c>
      <c r="E32" s="7">
        <f>'[3]11_SOE'!N127</f>
        <v>26955459.02</v>
      </c>
      <c r="F32" s="7">
        <f>'[3]11_SOE'!N157</f>
        <v>0</v>
      </c>
      <c r="G32" s="7"/>
      <c r="H32" s="112">
        <f t="shared" si="4"/>
        <v>26955459.02</v>
      </c>
      <c r="I32" s="8">
        <f t="shared" si="5"/>
        <v>1.8109571815971736E-2</v>
      </c>
    </row>
    <row r="33" spans="1:11" ht="18" customHeight="1">
      <c r="A33" s="28">
        <v>27</v>
      </c>
      <c r="B33" s="30">
        <v>31</v>
      </c>
      <c r="C33" s="56" t="s">
        <v>41</v>
      </c>
      <c r="D33" s="112">
        <f t="shared" ref="D33:I33" si="6">SUM(D25:D32)</f>
        <v>2310783222.0500002</v>
      </c>
      <c r="E33" s="112">
        <f t="shared" si="6"/>
        <v>1443862801.6000001</v>
      </c>
      <c r="F33" s="112">
        <f t="shared" si="6"/>
        <v>44601933.729999997</v>
      </c>
      <c r="G33" s="112">
        <f t="shared" si="6"/>
        <v>0</v>
      </c>
      <c r="H33" s="112">
        <f t="shared" si="6"/>
        <v>1488464735.3300002</v>
      </c>
      <c r="I33" s="113">
        <f t="shared" si="6"/>
        <v>0.99999999999999989</v>
      </c>
    </row>
    <row r="34" spans="1:11" ht="18" customHeight="1">
      <c r="A34" s="28">
        <v>28</v>
      </c>
      <c r="B34" s="30">
        <v>32</v>
      </c>
      <c r="C34" s="49" t="s">
        <v>42</v>
      </c>
      <c r="D34" s="112">
        <f>D23-D33</f>
        <v>46377355.949999809</v>
      </c>
      <c r="E34" s="112">
        <f>E23-E33</f>
        <v>284963318.82999992</v>
      </c>
      <c r="F34" s="112">
        <f>F23-F33</f>
        <v>86251266.019999981</v>
      </c>
      <c r="G34" s="112">
        <f>G23-G33</f>
        <v>0</v>
      </c>
      <c r="H34" s="112">
        <f>SUM(E34:G34)</f>
        <v>371214584.8499999</v>
      </c>
      <c r="I34" s="113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12"/>
      <c r="E35" s="13"/>
      <c r="F35" s="13"/>
      <c r="G35" s="13"/>
      <c r="H35" s="118"/>
      <c r="I35" s="119"/>
    </row>
    <row r="36" spans="1:11" ht="18" customHeight="1">
      <c r="A36" s="28">
        <v>30</v>
      </c>
      <c r="B36" s="30">
        <v>34</v>
      </c>
      <c r="C36" s="58" t="s">
        <v>44</v>
      </c>
      <c r="D36" s="112">
        <f t="shared" ref="D36:I36" si="7">SUM(D37:D39)</f>
        <v>0</v>
      </c>
      <c r="E36" s="112">
        <f t="shared" si="7"/>
        <v>0</v>
      </c>
      <c r="F36" s="112">
        <f t="shared" si="7"/>
        <v>0</v>
      </c>
      <c r="G36" s="112">
        <f t="shared" si="7"/>
        <v>0</v>
      </c>
      <c r="H36" s="112">
        <f t="shared" si="7"/>
        <v>0</v>
      </c>
      <c r="I36" s="113" t="e">
        <f t="shared" si="7"/>
        <v>#DIV/0!</v>
      </c>
    </row>
    <row r="37" spans="1:11" ht="18" customHeight="1">
      <c r="A37" s="28">
        <v>31</v>
      </c>
      <c r="B37" s="30">
        <v>35</v>
      </c>
      <c r="C37" s="48" t="s">
        <v>45</v>
      </c>
      <c r="D37" s="7">
        <f>'[3]10_SRS'!I138</f>
        <v>0</v>
      </c>
      <c r="E37" s="7">
        <f>'[3]10_SRS'!J138</f>
        <v>0</v>
      </c>
      <c r="F37" s="7">
        <v>0</v>
      </c>
      <c r="G37" s="10"/>
      <c r="H37" s="112">
        <f t="shared" ref="H37:H42" si="8">SUM(E37:G37)</f>
        <v>0</v>
      </c>
      <c r="I37" s="8" t="e">
        <f>(E37+F37)/(E$36+F$36)</f>
        <v>#DIV/0!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7">
        <f>'[3]10_SRS'!I139</f>
        <v>0</v>
      </c>
      <c r="E38" s="7">
        <f>'[3]10_SRS'!J139</f>
        <v>0</v>
      </c>
      <c r="F38" s="7">
        <v>0</v>
      </c>
      <c r="G38" s="10"/>
      <c r="H38" s="112">
        <f t="shared" si="8"/>
        <v>0</v>
      </c>
      <c r="I38" s="8" t="e">
        <f>(E38+F38)/(E$36+F$36)</f>
        <v>#DIV/0!</v>
      </c>
    </row>
    <row r="39" spans="1:11" ht="18" customHeight="1">
      <c r="A39" s="28">
        <v>33</v>
      </c>
      <c r="B39" s="30">
        <v>37</v>
      </c>
      <c r="C39" s="48" t="s">
        <v>47</v>
      </c>
      <c r="D39" s="7">
        <f>'[3]10_SRS'!I140</f>
        <v>0</v>
      </c>
      <c r="E39" s="7">
        <f>'[3]10_SRS'!J140</f>
        <v>0</v>
      </c>
      <c r="F39" s="7">
        <v>0</v>
      </c>
      <c r="G39" s="10"/>
      <c r="H39" s="112">
        <f t="shared" si="8"/>
        <v>0</v>
      </c>
      <c r="I39" s="8" t="e">
        <f>(E39+F39)/(E$36+F$36)</f>
        <v>#DIV/0!</v>
      </c>
    </row>
    <row r="40" spans="1:11" ht="18" customHeight="1">
      <c r="A40" s="28">
        <v>34</v>
      </c>
      <c r="B40" s="30">
        <v>38</v>
      </c>
      <c r="C40" s="49" t="s">
        <v>48</v>
      </c>
      <c r="D40" s="120">
        <f>D41+D42</f>
        <v>0</v>
      </c>
      <c r="E40" s="116">
        <f>E41+E42</f>
        <v>0</v>
      </c>
      <c r="F40" s="116">
        <f>F41+F42</f>
        <v>0</v>
      </c>
      <c r="G40" s="116"/>
      <c r="H40" s="112">
        <f t="shared" si="8"/>
        <v>0</v>
      </c>
      <c r="I40" s="113" t="e">
        <f>I41+I42</f>
        <v>#DIV/0!</v>
      </c>
    </row>
    <row r="41" spans="1:11" ht="18" customHeight="1">
      <c r="A41" s="28">
        <v>35</v>
      </c>
      <c r="B41" s="30">
        <v>39</v>
      </c>
      <c r="C41" s="60" t="s">
        <v>49</v>
      </c>
      <c r="D41" s="7">
        <f>'[3]10_SRS'!I142+'[3]10_SRS'!I143+'[3]10_SRS'!I165+'[3]10_SRS'!I166</f>
        <v>0</v>
      </c>
      <c r="E41" s="9">
        <f>'[3]10_SRS'!J142+'[3]10_SRS'!J143</f>
        <v>0</v>
      </c>
      <c r="F41" s="7">
        <f>'[3]10_SRS'!J164</f>
        <v>0</v>
      </c>
      <c r="G41" s="7"/>
      <c r="H41" s="112">
        <f t="shared" si="8"/>
        <v>0</v>
      </c>
      <c r="I41" s="8" t="e">
        <f>(E41+F41)/(E$40+F$40)</f>
        <v>#DIV/0!</v>
      </c>
    </row>
    <row r="42" spans="1:11" ht="18" customHeight="1">
      <c r="A42" s="28">
        <v>36</v>
      </c>
      <c r="B42" s="30">
        <v>40</v>
      </c>
      <c r="C42" s="61" t="s">
        <v>50</v>
      </c>
      <c r="D42" s="7">
        <f>'[3]10_SRS'!I144</f>
        <v>0</v>
      </c>
      <c r="E42" s="9">
        <f>'[3]10_SRS'!J144</f>
        <v>0</v>
      </c>
      <c r="F42" s="7"/>
      <c r="G42" s="10"/>
      <c r="H42" s="112">
        <f t="shared" si="8"/>
        <v>0</v>
      </c>
      <c r="I42" s="8" t="e">
        <f>(E42+F42)/(E$40+F$40)</f>
        <v>#DIV/0!</v>
      </c>
    </row>
    <row r="43" spans="1:11" ht="18" customHeight="1">
      <c r="A43" s="28">
        <v>37</v>
      </c>
      <c r="B43" s="30">
        <v>41</v>
      </c>
      <c r="C43" s="49" t="s">
        <v>51</v>
      </c>
      <c r="D43" s="9">
        <f t="shared" ref="D43:I43" si="9">D36+D40</f>
        <v>0</v>
      </c>
      <c r="E43" s="116">
        <f t="shared" si="9"/>
        <v>0</v>
      </c>
      <c r="F43" s="116">
        <f t="shared" si="9"/>
        <v>0</v>
      </c>
      <c r="G43" s="116">
        <f t="shared" si="9"/>
        <v>0</v>
      </c>
      <c r="H43" s="116">
        <f t="shared" si="9"/>
        <v>0</v>
      </c>
      <c r="I43" s="121" t="e">
        <f t="shared" si="9"/>
        <v>#DIV/0!</v>
      </c>
    </row>
    <row r="44" spans="1:11" ht="18" customHeight="1">
      <c r="A44" s="28">
        <v>38</v>
      </c>
      <c r="B44" s="30">
        <v>42</v>
      </c>
      <c r="C44" s="49" t="s">
        <v>52</v>
      </c>
      <c r="D44" s="63"/>
      <c r="E44" s="64"/>
      <c r="F44" s="13"/>
      <c r="G44" s="13"/>
      <c r="H44" s="118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112">
        <f t="shared" ref="D45:I45" si="10">SUM(D46:D48)</f>
        <v>570284143.94000006</v>
      </c>
      <c r="E45" s="112">
        <f t="shared" si="10"/>
        <v>21082527.649999999</v>
      </c>
      <c r="F45" s="112">
        <f t="shared" si="10"/>
        <v>30396259.690000001</v>
      </c>
      <c r="G45" s="112">
        <f t="shared" si="10"/>
        <v>0</v>
      </c>
      <c r="H45" s="112">
        <f t="shared" si="10"/>
        <v>51478787.340000004</v>
      </c>
      <c r="I45" s="113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94</v>
      </c>
      <c r="D46" s="7">
        <f>'[3]11_SOE'!J11+'[3]11_SOE'!J43+'[3]11_SOE'!J84+'[3]11_SOE'!J159</f>
        <v>570284143.94000006</v>
      </c>
      <c r="E46" s="7">
        <f>'[3]11_SOE'!O11+'[3]11_SOE'!O43+'[3]11_SOE'!O84</f>
        <v>21082527.649999999</v>
      </c>
      <c r="F46" s="7">
        <f>'[3]11_SOE'!O159</f>
        <v>30396259.690000001</v>
      </c>
      <c r="G46" s="7">
        <f>'[3]15_SOE_TF'!H23</f>
        <v>0</v>
      </c>
      <c r="H46" s="112">
        <f>SUM(E46:G46)</f>
        <v>51478787.340000004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7">
        <f>'[3]11_SOE'!K142</f>
        <v>0</v>
      </c>
      <c r="E47" s="7">
        <f>'[3]11_SOE'!P142</f>
        <v>0</v>
      </c>
      <c r="F47" s="7">
        <v>0</v>
      </c>
      <c r="G47" s="10"/>
      <c r="H47" s="112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7">
        <f>'[3]11_SOE'!K143</f>
        <v>0</v>
      </c>
      <c r="E48" s="7">
        <f>'[3]11_SOE'!P143</f>
        <v>0</v>
      </c>
      <c r="F48" s="7">
        <v>0</v>
      </c>
      <c r="G48" s="10"/>
      <c r="H48" s="112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7">
        <f t="shared" ref="D49:I49" si="11">D50+D51</f>
        <v>180000000</v>
      </c>
      <c r="E49" s="112">
        <f t="shared" si="11"/>
        <v>143289268.30000001</v>
      </c>
      <c r="F49" s="112">
        <f t="shared" si="11"/>
        <v>0</v>
      </c>
      <c r="G49" s="112">
        <f t="shared" si="11"/>
        <v>0</v>
      </c>
      <c r="H49" s="112">
        <f t="shared" si="11"/>
        <v>143289268.30000001</v>
      </c>
      <c r="I49" s="113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7">
        <f>'[3]11_SOE'!K118</f>
        <v>180000000</v>
      </c>
      <c r="E50" s="7">
        <f>'[3]11_SOE'!N118</f>
        <v>143289268.30000001</v>
      </c>
      <c r="F50" s="7">
        <f>'[3]11_SOE'!N156</f>
        <v>0</v>
      </c>
      <c r="G50" s="10"/>
      <c r="H50" s="112">
        <f>SUM(E50:G50)</f>
        <v>143289268.30000001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7">
        <f>'[3]11_SOE'!K140</f>
        <v>0</v>
      </c>
      <c r="E51" s="7">
        <f>'[3]11_SOE'!N140</f>
        <v>0</v>
      </c>
      <c r="F51" s="7">
        <v>0</v>
      </c>
      <c r="G51" s="10"/>
      <c r="H51" s="112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7">
        <f>D45+D49</f>
        <v>750284143.94000006</v>
      </c>
      <c r="E52" s="112">
        <f>E45+E49</f>
        <v>164371795.95000002</v>
      </c>
      <c r="F52" s="112">
        <f>F45+F49</f>
        <v>30396259.690000001</v>
      </c>
      <c r="G52" s="112">
        <f>G45+G49</f>
        <v>0</v>
      </c>
      <c r="H52" s="112">
        <f>H45+H49</f>
        <v>194768055.64000002</v>
      </c>
      <c r="I52" s="122"/>
    </row>
    <row r="53" spans="1:9" ht="18" customHeight="1">
      <c r="A53" s="28">
        <v>47</v>
      </c>
      <c r="B53" s="30">
        <v>51</v>
      </c>
      <c r="C53" s="67" t="s">
        <v>60</v>
      </c>
      <c r="D53" s="112">
        <f>D34+D43-D52</f>
        <v>-703906787.99000025</v>
      </c>
      <c r="E53" s="112">
        <f>E34+E43-E52</f>
        <v>120591522.87999991</v>
      </c>
      <c r="F53" s="112">
        <f>F34+F43-F52</f>
        <v>55855006.329999983</v>
      </c>
      <c r="G53" s="112">
        <f>G34+G43-G52</f>
        <v>0</v>
      </c>
      <c r="H53" s="112">
        <f>H34+H43-H52</f>
        <v>176446529.20999989</v>
      </c>
      <c r="I53" s="113"/>
    </row>
    <row r="54" spans="1:9" ht="18" customHeight="1">
      <c r="A54" s="28">
        <v>48</v>
      </c>
      <c r="B54" s="30">
        <v>52</v>
      </c>
      <c r="C54" s="65" t="s">
        <v>61</v>
      </c>
      <c r="D54" s="7">
        <f>E54+F54+G54</f>
        <v>1033298113.0500001</v>
      </c>
      <c r="E54" s="7">
        <f>'[3]16_SRE_Fund_Balance'!E15</f>
        <v>752345159.33000004</v>
      </c>
      <c r="F54" s="7">
        <f>'[3]16_SRE_Fund_Balance'!F15</f>
        <v>172227343.59</v>
      </c>
      <c r="G54" s="7">
        <f>'[3]16_SRE_Fund_Balance'!G15</f>
        <v>108725610.13</v>
      </c>
      <c r="H54" s="112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112">
        <f>D53+D54</f>
        <v>329391325.05999982</v>
      </c>
      <c r="E55" s="112">
        <f>E53+E54</f>
        <v>872936682.20999992</v>
      </c>
      <c r="F55" s="112">
        <f>F53+F54</f>
        <v>228082349.91999999</v>
      </c>
      <c r="G55" s="112">
        <f>G53+G54</f>
        <v>108725610.13</v>
      </c>
      <c r="H55" s="112">
        <f>H53+H54</f>
        <v>1209744642.26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112">
        <f>E56+F56+G56</f>
        <v>0</v>
      </c>
      <c r="E56" s="7">
        <f>'[3]11_SOE'!P161</f>
        <v>0</v>
      </c>
      <c r="F56" s="7">
        <f>'[3]11_SOE'!P162</f>
        <v>0</v>
      </c>
      <c r="G56" s="10"/>
      <c r="H56" s="112">
        <f>SUM(E56:G56)</f>
        <v>0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123">
        <f>D55-D56</f>
        <v>329391325.05999982</v>
      </c>
      <c r="E57" s="123">
        <f>E55-E56</f>
        <v>872936682.20999992</v>
      </c>
      <c r="F57" s="123">
        <f>F55-F56</f>
        <v>228082349.91999999</v>
      </c>
      <c r="G57" s="123">
        <f>G55-G56</f>
        <v>108725610.13</v>
      </c>
      <c r="H57" s="123">
        <f>H55-H56</f>
        <v>1209744642.26</v>
      </c>
      <c r="I57" s="16"/>
    </row>
    <row r="58" spans="1:9" ht="18" customHeight="1">
      <c r="B58" s="68"/>
      <c r="C58" s="69" t="s">
        <v>65</v>
      </c>
      <c r="D58" s="112">
        <f>'[3]11_SOE'!K163</f>
        <v>395575355.24000001</v>
      </c>
      <c r="E58" s="112">
        <f>'[3]11_SOE'!P163</f>
        <v>333454574</v>
      </c>
      <c r="F58" s="112"/>
      <c r="G58" s="112"/>
      <c r="H58" s="112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18">
        <f>+'[3]16_SRE_Fund_Balance'!E14</f>
        <v>3253160060.02</v>
      </c>
      <c r="E59" s="124"/>
      <c r="F59" s="124"/>
      <c r="G59" s="124"/>
      <c r="H59" s="124"/>
      <c r="I59" s="19"/>
    </row>
    <row r="60" spans="1:9" ht="18" customHeight="1">
      <c r="B60" s="70" t="s">
        <v>67</v>
      </c>
      <c r="C60" s="71"/>
      <c r="D60" s="20"/>
      <c r="E60" s="21"/>
      <c r="F60" s="20"/>
      <c r="G60" s="20"/>
      <c r="H60" s="70"/>
      <c r="I60" s="20"/>
    </row>
    <row r="61" spans="1:9" ht="18" customHeight="1">
      <c r="C61" s="71" t="s">
        <v>68</v>
      </c>
      <c r="D61" s="22"/>
      <c r="E61" s="72" t="s">
        <v>69</v>
      </c>
      <c r="F61" s="72" t="s">
        <v>9</v>
      </c>
      <c r="G61" s="72" t="s">
        <v>80</v>
      </c>
      <c r="H61" s="72" t="s">
        <v>70</v>
      </c>
      <c r="I61" s="22"/>
    </row>
    <row r="62" spans="1:9" ht="18" customHeight="1">
      <c r="C62" s="71" t="s">
        <v>71</v>
      </c>
      <c r="D62" s="23"/>
      <c r="E62" s="24"/>
      <c r="F62" s="24"/>
      <c r="G62" s="24"/>
      <c r="H62" s="73"/>
      <c r="I62" s="22"/>
    </row>
    <row r="63" spans="1:9" ht="18" customHeight="1">
      <c r="C63" s="71" t="s">
        <v>95</v>
      </c>
      <c r="D63" s="25"/>
      <c r="E63" s="24"/>
      <c r="F63" s="24"/>
      <c r="G63" s="24"/>
      <c r="H63" s="73"/>
      <c r="I63" s="20"/>
    </row>
    <row r="64" spans="1:9" ht="18" customHeight="1">
      <c r="C64" s="71" t="s">
        <v>72</v>
      </c>
      <c r="D64" s="25"/>
      <c r="E64" s="24"/>
      <c r="F64" s="24"/>
      <c r="G64" s="24"/>
      <c r="H64" s="73"/>
      <c r="I64" s="20"/>
    </row>
    <row r="65" spans="3:9" ht="18" customHeight="1">
      <c r="C65" s="70" t="s">
        <v>73</v>
      </c>
      <c r="D65" s="74"/>
      <c r="E65" s="24"/>
      <c r="F65" s="24"/>
      <c r="G65" s="24"/>
      <c r="H65" s="73"/>
      <c r="I65" s="20"/>
    </row>
    <row r="66" spans="3:9" ht="18" customHeight="1">
      <c r="C66" s="70" t="s">
        <v>96</v>
      </c>
      <c r="D66" s="75"/>
      <c r="E66" s="73"/>
      <c r="F66" s="73"/>
      <c r="G66" s="73"/>
      <c r="H66" s="73"/>
      <c r="I66" s="20"/>
    </row>
    <row r="67" spans="3:9" ht="18" customHeight="1">
      <c r="C67" s="71"/>
      <c r="D67" s="25"/>
      <c r="E67" s="26"/>
      <c r="F67" s="21"/>
      <c r="G67" s="21"/>
      <c r="H67" s="21"/>
      <c r="I67" s="20"/>
    </row>
    <row r="68" spans="3:9" ht="18" customHeight="1">
      <c r="C68" s="70"/>
      <c r="D68" s="22"/>
      <c r="E68" s="22" t="s">
        <v>74</v>
      </c>
      <c r="F68" s="22"/>
      <c r="G68" s="22"/>
      <c r="H68" s="22"/>
      <c r="I68" s="22"/>
    </row>
    <row r="69" spans="3:9" ht="18" customHeight="1">
      <c r="C69" s="22"/>
      <c r="D69" s="22"/>
      <c r="E69" s="22"/>
      <c r="F69" s="128" t="s">
        <v>75</v>
      </c>
      <c r="G69" s="128"/>
      <c r="H69" s="128"/>
      <c r="I69" s="22"/>
    </row>
    <row r="70" spans="3:9" ht="18" customHeight="1">
      <c r="C70" s="22"/>
      <c r="D70" s="22"/>
      <c r="E70" s="27"/>
      <c r="F70" s="129" t="s">
        <v>76</v>
      </c>
      <c r="G70" s="129"/>
      <c r="H70" s="129"/>
      <c r="I70" s="22"/>
    </row>
    <row r="71" spans="3:9">
      <c r="E71" s="14"/>
    </row>
  </sheetData>
  <mergeCells count="3">
    <mergeCell ref="C3:I3"/>
    <mergeCell ref="F69:H69"/>
    <mergeCell ref="F70:H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topLeftCell="C1" workbookViewId="0">
      <selection activeCell="K22" sqref="K22"/>
    </sheetView>
  </sheetViews>
  <sheetFormatPr defaultRowHeight="16.5"/>
  <cols>
    <col min="1" max="1" width="0" style="28" hidden="1" customWidth="1"/>
    <col min="2" max="2" width="0" style="5" hidden="1" customWidth="1"/>
    <col min="3" max="3" width="53.5703125" style="5" customWidth="1"/>
    <col min="4" max="4" width="18.7109375" style="88" bestFit="1" customWidth="1"/>
    <col min="5" max="8" width="20.42578125" style="88" customWidth="1"/>
    <col min="9" max="9" width="20.42578125" style="5" hidden="1" customWidth="1"/>
    <col min="10" max="10" width="14.28515625" style="5" customWidth="1"/>
    <col min="11" max="256" width="9.140625" style="5"/>
    <col min="257" max="258" width="0" style="5" hidden="1" customWidth="1"/>
    <col min="259" max="259" width="53.5703125" style="5" customWidth="1"/>
    <col min="260" max="260" width="18.7109375" style="5" bestFit="1" customWidth="1"/>
    <col min="261" max="264" width="20.42578125" style="5" customWidth="1"/>
    <col min="265" max="265" width="0" style="5" hidden="1" customWidth="1"/>
    <col min="266" max="266" width="14.28515625" style="5" customWidth="1"/>
    <col min="267" max="512" width="9.140625" style="5"/>
    <col min="513" max="514" width="0" style="5" hidden="1" customWidth="1"/>
    <col min="515" max="515" width="53.5703125" style="5" customWidth="1"/>
    <col min="516" max="516" width="18.7109375" style="5" bestFit="1" customWidth="1"/>
    <col min="517" max="520" width="20.42578125" style="5" customWidth="1"/>
    <col min="521" max="521" width="0" style="5" hidden="1" customWidth="1"/>
    <col min="522" max="522" width="14.28515625" style="5" customWidth="1"/>
    <col min="523" max="768" width="9.140625" style="5"/>
    <col min="769" max="770" width="0" style="5" hidden="1" customWidth="1"/>
    <col min="771" max="771" width="53.5703125" style="5" customWidth="1"/>
    <col min="772" max="772" width="18.7109375" style="5" bestFit="1" customWidth="1"/>
    <col min="773" max="776" width="20.42578125" style="5" customWidth="1"/>
    <col min="777" max="777" width="0" style="5" hidden="1" customWidth="1"/>
    <col min="778" max="778" width="14.28515625" style="5" customWidth="1"/>
    <col min="779" max="1024" width="9.140625" style="5"/>
    <col min="1025" max="1026" width="0" style="5" hidden="1" customWidth="1"/>
    <col min="1027" max="1027" width="53.5703125" style="5" customWidth="1"/>
    <col min="1028" max="1028" width="18.7109375" style="5" bestFit="1" customWidth="1"/>
    <col min="1029" max="1032" width="20.42578125" style="5" customWidth="1"/>
    <col min="1033" max="1033" width="0" style="5" hidden="1" customWidth="1"/>
    <col min="1034" max="1034" width="14.28515625" style="5" customWidth="1"/>
    <col min="1035" max="1280" width="9.140625" style="5"/>
    <col min="1281" max="1282" width="0" style="5" hidden="1" customWidth="1"/>
    <col min="1283" max="1283" width="53.5703125" style="5" customWidth="1"/>
    <col min="1284" max="1284" width="18.7109375" style="5" bestFit="1" customWidth="1"/>
    <col min="1285" max="1288" width="20.42578125" style="5" customWidth="1"/>
    <col min="1289" max="1289" width="0" style="5" hidden="1" customWidth="1"/>
    <col min="1290" max="1290" width="14.28515625" style="5" customWidth="1"/>
    <col min="1291" max="1536" width="9.140625" style="5"/>
    <col min="1537" max="1538" width="0" style="5" hidden="1" customWidth="1"/>
    <col min="1539" max="1539" width="53.5703125" style="5" customWidth="1"/>
    <col min="1540" max="1540" width="18.7109375" style="5" bestFit="1" customWidth="1"/>
    <col min="1541" max="1544" width="20.42578125" style="5" customWidth="1"/>
    <col min="1545" max="1545" width="0" style="5" hidden="1" customWidth="1"/>
    <col min="1546" max="1546" width="14.28515625" style="5" customWidth="1"/>
    <col min="1547" max="1792" width="9.140625" style="5"/>
    <col min="1793" max="1794" width="0" style="5" hidden="1" customWidth="1"/>
    <col min="1795" max="1795" width="53.5703125" style="5" customWidth="1"/>
    <col min="1796" max="1796" width="18.7109375" style="5" bestFit="1" customWidth="1"/>
    <col min="1797" max="1800" width="20.42578125" style="5" customWidth="1"/>
    <col min="1801" max="1801" width="0" style="5" hidden="1" customWidth="1"/>
    <col min="1802" max="1802" width="14.28515625" style="5" customWidth="1"/>
    <col min="1803" max="2048" width="9.140625" style="5"/>
    <col min="2049" max="2050" width="0" style="5" hidden="1" customWidth="1"/>
    <col min="2051" max="2051" width="53.5703125" style="5" customWidth="1"/>
    <col min="2052" max="2052" width="18.7109375" style="5" bestFit="1" customWidth="1"/>
    <col min="2053" max="2056" width="20.42578125" style="5" customWidth="1"/>
    <col min="2057" max="2057" width="0" style="5" hidden="1" customWidth="1"/>
    <col min="2058" max="2058" width="14.28515625" style="5" customWidth="1"/>
    <col min="2059" max="2304" width="9.140625" style="5"/>
    <col min="2305" max="2306" width="0" style="5" hidden="1" customWidth="1"/>
    <col min="2307" max="2307" width="53.5703125" style="5" customWidth="1"/>
    <col min="2308" max="2308" width="18.7109375" style="5" bestFit="1" customWidth="1"/>
    <col min="2309" max="2312" width="20.42578125" style="5" customWidth="1"/>
    <col min="2313" max="2313" width="0" style="5" hidden="1" customWidth="1"/>
    <col min="2314" max="2314" width="14.28515625" style="5" customWidth="1"/>
    <col min="2315" max="2560" width="9.140625" style="5"/>
    <col min="2561" max="2562" width="0" style="5" hidden="1" customWidth="1"/>
    <col min="2563" max="2563" width="53.5703125" style="5" customWidth="1"/>
    <col min="2564" max="2564" width="18.7109375" style="5" bestFit="1" customWidth="1"/>
    <col min="2565" max="2568" width="20.42578125" style="5" customWidth="1"/>
    <col min="2569" max="2569" width="0" style="5" hidden="1" customWidth="1"/>
    <col min="2570" max="2570" width="14.28515625" style="5" customWidth="1"/>
    <col min="2571" max="2816" width="9.140625" style="5"/>
    <col min="2817" max="2818" width="0" style="5" hidden="1" customWidth="1"/>
    <col min="2819" max="2819" width="53.5703125" style="5" customWidth="1"/>
    <col min="2820" max="2820" width="18.7109375" style="5" bestFit="1" customWidth="1"/>
    <col min="2821" max="2824" width="20.42578125" style="5" customWidth="1"/>
    <col min="2825" max="2825" width="0" style="5" hidden="1" customWidth="1"/>
    <col min="2826" max="2826" width="14.28515625" style="5" customWidth="1"/>
    <col min="2827" max="3072" width="9.140625" style="5"/>
    <col min="3073" max="3074" width="0" style="5" hidden="1" customWidth="1"/>
    <col min="3075" max="3075" width="53.5703125" style="5" customWidth="1"/>
    <col min="3076" max="3076" width="18.7109375" style="5" bestFit="1" customWidth="1"/>
    <col min="3077" max="3080" width="20.42578125" style="5" customWidth="1"/>
    <col min="3081" max="3081" width="0" style="5" hidden="1" customWidth="1"/>
    <col min="3082" max="3082" width="14.28515625" style="5" customWidth="1"/>
    <col min="3083" max="3328" width="9.140625" style="5"/>
    <col min="3329" max="3330" width="0" style="5" hidden="1" customWidth="1"/>
    <col min="3331" max="3331" width="53.5703125" style="5" customWidth="1"/>
    <col min="3332" max="3332" width="18.7109375" style="5" bestFit="1" customWidth="1"/>
    <col min="3333" max="3336" width="20.42578125" style="5" customWidth="1"/>
    <col min="3337" max="3337" width="0" style="5" hidden="1" customWidth="1"/>
    <col min="3338" max="3338" width="14.28515625" style="5" customWidth="1"/>
    <col min="3339" max="3584" width="9.140625" style="5"/>
    <col min="3585" max="3586" width="0" style="5" hidden="1" customWidth="1"/>
    <col min="3587" max="3587" width="53.5703125" style="5" customWidth="1"/>
    <col min="3588" max="3588" width="18.7109375" style="5" bestFit="1" customWidth="1"/>
    <col min="3589" max="3592" width="20.42578125" style="5" customWidth="1"/>
    <col min="3593" max="3593" width="0" style="5" hidden="1" customWidth="1"/>
    <col min="3594" max="3594" width="14.28515625" style="5" customWidth="1"/>
    <col min="3595" max="3840" width="9.140625" style="5"/>
    <col min="3841" max="3842" width="0" style="5" hidden="1" customWidth="1"/>
    <col min="3843" max="3843" width="53.5703125" style="5" customWidth="1"/>
    <col min="3844" max="3844" width="18.7109375" style="5" bestFit="1" customWidth="1"/>
    <col min="3845" max="3848" width="20.42578125" style="5" customWidth="1"/>
    <col min="3849" max="3849" width="0" style="5" hidden="1" customWidth="1"/>
    <col min="3850" max="3850" width="14.28515625" style="5" customWidth="1"/>
    <col min="3851" max="4096" width="9.140625" style="5"/>
    <col min="4097" max="4098" width="0" style="5" hidden="1" customWidth="1"/>
    <col min="4099" max="4099" width="53.5703125" style="5" customWidth="1"/>
    <col min="4100" max="4100" width="18.7109375" style="5" bestFit="1" customWidth="1"/>
    <col min="4101" max="4104" width="20.42578125" style="5" customWidth="1"/>
    <col min="4105" max="4105" width="0" style="5" hidden="1" customWidth="1"/>
    <col min="4106" max="4106" width="14.28515625" style="5" customWidth="1"/>
    <col min="4107" max="4352" width="9.140625" style="5"/>
    <col min="4353" max="4354" width="0" style="5" hidden="1" customWidth="1"/>
    <col min="4355" max="4355" width="53.5703125" style="5" customWidth="1"/>
    <col min="4356" max="4356" width="18.7109375" style="5" bestFit="1" customWidth="1"/>
    <col min="4357" max="4360" width="20.42578125" style="5" customWidth="1"/>
    <col min="4361" max="4361" width="0" style="5" hidden="1" customWidth="1"/>
    <col min="4362" max="4362" width="14.28515625" style="5" customWidth="1"/>
    <col min="4363" max="4608" width="9.140625" style="5"/>
    <col min="4609" max="4610" width="0" style="5" hidden="1" customWidth="1"/>
    <col min="4611" max="4611" width="53.5703125" style="5" customWidth="1"/>
    <col min="4612" max="4612" width="18.7109375" style="5" bestFit="1" customWidth="1"/>
    <col min="4613" max="4616" width="20.42578125" style="5" customWidth="1"/>
    <col min="4617" max="4617" width="0" style="5" hidden="1" customWidth="1"/>
    <col min="4618" max="4618" width="14.28515625" style="5" customWidth="1"/>
    <col min="4619" max="4864" width="9.140625" style="5"/>
    <col min="4865" max="4866" width="0" style="5" hidden="1" customWidth="1"/>
    <col min="4867" max="4867" width="53.5703125" style="5" customWidth="1"/>
    <col min="4868" max="4868" width="18.7109375" style="5" bestFit="1" customWidth="1"/>
    <col min="4869" max="4872" width="20.42578125" style="5" customWidth="1"/>
    <col min="4873" max="4873" width="0" style="5" hidden="1" customWidth="1"/>
    <col min="4874" max="4874" width="14.28515625" style="5" customWidth="1"/>
    <col min="4875" max="5120" width="9.140625" style="5"/>
    <col min="5121" max="5122" width="0" style="5" hidden="1" customWidth="1"/>
    <col min="5123" max="5123" width="53.5703125" style="5" customWidth="1"/>
    <col min="5124" max="5124" width="18.7109375" style="5" bestFit="1" customWidth="1"/>
    <col min="5125" max="5128" width="20.42578125" style="5" customWidth="1"/>
    <col min="5129" max="5129" width="0" style="5" hidden="1" customWidth="1"/>
    <col min="5130" max="5130" width="14.28515625" style="5" customWidth="1"/>
    <col min="5131" max="5376" width="9.140625" style="5"/>
    <col min="5377" max="5378" width="0" style="5" hidden="1" customWidth="1"/>
    <col min="5379" max="5379" width="53.5703125" style="5" customWidth="1"/>
    <col min="5380" max="5380" width="18.7109375" style="5" bestFit="1" customWidth="1"/>
    <col min="5381" max="5384" width="20.42578125" style="5" customWidth="1"/>
    <col min="5385" max="5385" width="0" style="5" hidden="1" customWidth="1"/>
    <col min="5386" max="5386" width="14.28515625" style="5" customWidth="1"/>
    <col min="5387" max="5632" width="9.140625" style="5"/>
    <col min="5633" max="5634" width="0" style="5" hidden="1" customWidth="1"/>
    <col min="5635" max="5635" width="53.5703125" style="5" customWidth="1"/>
    <col min="5636" max="5636" width="18.7109375" style="5" bestFit="1" customWidth="1"/>
    <col min="5637" max="5640" width="20.42578125" style="5" customWidth="1"/>
    <col min="5641" max="5641" width="0" style="5" hidden="1" customWidth="1"/>
    <col min="5642" max="5642" width="14.28515625" style="5" customWidth="1"/>
    <col min="5643" max="5888" width="9.140625" style="5"/>
    <col min="5889" max="5890" width="0" style="5" hidden="1" customWidth="1"/>
    <col min="5891" max="5891" width="53.5703125" style="5" customWidth="1"/>
    <col min="5892" max="5892" width="18.7109375" style="5" bestFit="1" customWidth="1"/>
    <col min="5893" max="5896" width="20.42578125" style="5" customWidth="1"/>
    <col min="5897" max="5897" width="0" style="5" hidden="1" customWidth="1"/>
    <col min="5898" max="5898" width="14.28515625" style="5" customWidth="1"/>
    <col min="5899" max="6144" width="9.140625" style="5"/>
    <col min="6145" max="6146" width="0" style="5" hidden="1" customWidth="1"/>
    <col min="6147" max="6147" width="53.5703125" style="5" customWidth="1"/>
    <col min="6148" max="6148" width="18.7109375" style="5" bestFit="1" customWidth="1"/>
    <col min="6149" max="6152" width="20.42578125" style="5" customWidth="1"/>
    <col min="6153" max="6153" width="0" style="5" hidden="1" customWidth="1"/>
    <col min="6154" max="6154" width="14.28515625" style="5" customWidth="1"/>
    <col min="6155" max="6400" width="9.140625" style="5"/>
    <col min="6401" max="6402" width="0" style="5" hidden="1" customWidth="1"/>
    <col min="6403" max="6403" width="53.5703125" style="5" customWidth="1"/>
    <col min="6404" max="6404" width="18.7109375" style="5" bestFit="1" customWidth="1"/>
    <col min="6405" max="6408" width="20.42578125" style="5" customWidth="1"/>
    <col min="6409" max="6409" width="0" style="5" hidden="1" customWidth="1"/>
    <col min="6410" max="6410" width="14.28515625" style="5" customWidth="1"/>
    <col min="6411" max="6656" width="9.140625" style="5"/>
    <col min="6657" max="6658" width="0" style="5" hidden="1" customWidth="1"/>
    <col min="6659" max="6659" width="53.5703125" style="5" customWidth="1"/>
    <col min="6660" max="6660" width="18.7109375" style="5" bestFit="1" customWidth="1"/>
    <col min="6661" max="6664" width="20.42578125" style="5" customWidth="1"/>
    <col min="6665" max="6665" width="0" style="5" hidden="1" customWidth="1"/>
    <col min="6666" max="6666" width="14.28515625" style="5" customWidth="1"/>
    <col min="6667" max="6912" width="9.140625" style="5"/>
    <col min="6913" max="6914" width="0" style="5" hidden="1" customWidth="1"/>
    <col min="6915" max="6915" width="53.5703125" style="5" customWidth="1"/>
    <col min="6916" max="6916" width="18.7109375" style="5" bestFit="1" customWidth="1"/>
    <col min="6917" max="6920" width="20.42578125" style="5" customWidth="1"/>
    <col min="6921" max="6921" width="0" style="5" hidden="1" customWidth="1"/>
    <col min="6922" max="6922" width="14.28515625" style="5" customWidth="1"/>
    <col min="6923" max="7168" width="9.140625" style="5"/>
    <col min="7169" max="7170" width="0" style="5" hidden="1" customWidth="1"/>
    <col min="7171" max="7171" width="53.5703125" style="5" customWidth="1"/>
    <col min="7172" max="7172" width="18.7109375" style="5" bestFit="1" customWidth="1"/>
    <col min="7173" max="7176" width="20.42578125" style="5" customWidth="1"/>
    <col min="7177" max="7177" width="0" style="5" hidden="1" customWidth="1"/>
    <col min="7178" max="7178" width="14.28515625" style="5" customWidth="1"/>
    <col min="7179" max="7424" width="9.140625" style="5"/>
    <col min="7425" max="7426" width="0" style="5" hidden="1" customWidth="1"/>
    <col min="7427" max="7427" width="53.5703125" style="5" customWidth="1"/>
    <col min="7428" max="7428" width="18.7109375" style="5" bestFit="1" customWidth="1"/>
    <col min="7429" max="7432" width="20.42578125" style="5" customWidth="1"/>
    <col min="7433" max="7433" width="0" style="5" hidden="1" customWidth="1"/>
    <col min="7434" max="7434" width="14.28515625" style="5" customWidth="1"/>
    <col min="7435" max="7680" width="9.140625" style="5"/>
    <col min="7681" max="7682" width="0" style="5" hidden="1" customWidth="1"/>
    <col min="7683" max="7683" width="53.5703125" style="5" customWidth="1"/>
    <col min="7684" max="7684" width="18.7109375" style="5" bestFit="1" customWidth="1"/>
    <col min="7685" max="7688" width="20.42578125" style="5" customWidth="1"/>
    <col min="7689" max="7689" width="0" style="5" hidden="1" customWidth="1"/>
    <col min="7690" max="7690" width="14.28515625" style="5" customWidth="1"/>
    <col min="7691" max="7936" width="9.140625" style="5"/>
    <col min="7937" max="7938" width="0" style="5" hidden="1" customWidth="1"/>
    <col min="7939" max="7939" width="53.5703125" style="5" customWidth="1"/>
    <col min="7940" max="7940" width="18.7109375" style="5" bestFit="1" customWidth="1"/>
    <col min="7941" max="7944" width="20.42578125" style="5" customWidth="1"/>
    <col min="7945" max="7945" width="0" style="5" hidden="1" customWidth="1"/>
    <col min="7946" max="7946" width="14.28515625" style="5" customWidth="1"/>
    <col min="7947" max="8192" width="9.140625" style="5"/>
    <col min="8193" max="8194" width="0" style="5" hidden="1" customWidth="1"/>
    <col min="8195" max="8195" width="53.5703125" style="5" customWidth="1"/>
    <col min="8196" max="8196" width="18.7109375" style="5" bestFit="1" customWidth="1"/>
    <col min="8197" max="8200" width="20.42578125" style="5" customWidth="1"/>
    <col min="8201" max="8201" width="0" style="5" hidden="1" customWidth="1"/>
    <col min="8202" max="8202" width="14.28515625" style="5" customWidth="1"/>
    <col min="8203" max="8448" width="9.140625" style="5"/>
    <col min="8449" max="8450" width="0" style="5" hidden="1" customWidth="1"/>
    <col min="8451" max="8451" width="53.5703125" style="5" customWidth="1"/>
    <col min="8452" max="8452" width="18.7109375" style="5" bestFit="1" customWidth="1"/>
    <col min="8453" max="8456" width="20.42578125" style="5" customWidth="1"/>
    <col min="8457" max="8457" width="0" style="5" hidden="1" customWidth="1"/>
    <col min="8458" max="8458" width="14.28515625" style="5" customWidth="1"/>
    <col min="8459" max="8704" width="9.140625" style="5"/>
    <col min="8705" max="8706" width="0" style="5" hidden="1" customWidth="1"/>
    <col min="8707" max="8707" width="53.5703125" style="5" customWidth="1"/>
    <col min="8708" max="8708" width="18.7109375" style="5" bestFit="1" customWidth="1"/>
    <col min="8709" max="8712" width="20.42578125" style="5" customWidth="1"/>
    <col min="8713" max="8713" width="0" style="5" hidden="1" customWidth="1"/>
    <col min="8714" max="8714" width="14.28515625" style="5" customWidth="1"/>
    <col min="8715" max="8960" width="9.140625" style="5"/>
    <col min="8961" max="8962" width="0" style="5" hidden="1" customWidth="1"/>
    <col min="8963" max="8963" width="53.5703125" style="5" customWidth="1"/>
    <col min="8964" max="8964" width="18.7109375" style="5" bestFit="1" customWidth="1"/>
    <col min="8965" max="8968" width="20.42578125" style="5" customWidth="1"/>
    <col min="8969" max="8969" width="0" style="5" hidden="1" customWidth="1"/>
    <col min="8970" max="8970" width="14.28515625" style="5" customWidth="1"/>
    <col min="8971" max="9216" width="9.140625" style="5"/>
    <col min="9217" max="9218" width="0" style="5" hidden="1" customWidth="1"/>
    <col min="9219" max="9219" width="53.5703125" style="5" customWidth="1"/>
    <col min="9220" max="9220" width="18.7109375" style="5" bestFit="1" customWidth="1"/>
    <col min="9221" max="9224" width="20.42578125" style="5" customWidth="1"/>
    <col min="9225" max="9225" width="0" style="5" hidden="1" customWidth="1"/>
    <col min="9226" max="9226" width="14.28515625" style="5" customWidth="1"/>
    <col min="9227" max="9472" width="9.140625" style="5"/>
    <col min="9473" max="9474" width="0" style="5" hidden="1" customWidth="1"/>
    <col min="9475" max="9475" width="53.5703125" style="5" customWidth="1"/>
    <col min="9476" max="9476" width="18.7109375" style="5" bestFit="1" customWidth="1"/>
    <col min="9477" max="9480" width="20.42578125" style="5" customWidth="1"/>
    <col min="9481" max="9481" width="0" style="5" hidden="1" customWidth="1"/>
    <col min="9482" max="9482" width="14.28515625" style="5" customWidth="1"/>
    <col min="9483" max="9728" width="9.140625" style="5"/>
    <col min="9729" max="9730" width="0" style="5" hidden="1" customWidth="1"/>
    <col min="9731" max="9731" width="53.5703125" style="5" customWidth="1"/>
    <col min="9732" max="9732" width="18.7109375" style="5" bestFit="1" customWidth="1"/>
    <col min="9733" max="9736" width="20.42578125" style="5" customWidth="1"/>
    <col min="9737" max="9737" width="0" style="5" hidden="1" customWidth="1"/>
    <col min="9738" max="9738" width="14.28515625" style="5" customWidth="1"/>
    <col min="9739" max="9984" width="9.140625" style="5"/>
    <col min="9985" max="9986" width="0" style="5" hidden="1" customWidth="1"/>
    <col min="9987" max="9987" width="53.5703125" style="5" customWidth="1"/>
    <col min="9988" max="9988" width="18.7109375" style="5" bestFit="1" customWidth="1"/>
    <col min="9989" max="9992" width="20.42578125" style="5" customWidth="1"/>
    <col min="9993" max="9993" width="0" style="5" hidden="1" customWidth="1"/>
    <col min="9994" max="9994" width="14.28515625" style="5" customWidth="1"/>
    <col min="9995" max="10240" width="9.140625" style="5"/>
    <col min="10241" max="10242" width="0" style="5" hidden="1" customWidth="1"/>
    <col min="10243" max="10243" width="53.5703125" style="5" customWidth="1"/>
    <col min="10244" max="10244" width="18.7109375" style="5" bestFit="1" customWidth="1"/>
    <col min="10245" max="10248" width="20.42578125" style="5" customWidth="1"/>
    <col min="10249" max="10249" width="0" style="5" hidden="1" customWidth="1"/>
    <col min="10250" max="10250" width="14.28515625" style="5" customWidth="1"/>
    <col min="10251" max="10496" width="9.140625" style="5"/>
    <col min="10497" max="10498" width="0" style="5" hidden="1" customWidth="1"/>
    <col min="10499" max="10499" width="53.5703125" style="5" customWidth="1"/>
    <col min="10500" max="10500" width="18.7109375" style="5" bestFit="1" customWidth="1"/>
    <col min="10501" max="10504" width="20.42578125" style="5" customWidth="1"/>
    <col min="10505" max="10505" width="0" style="5" hidden="1" customWidth="1"/>
    <col min="10506" max="10506" width="14.28515625" style="5" customWidth="1"/>
    <col min="10507" max="10752" width="9.140625" style="5"/>
    <col min="10753" max="10754" width="0" style="5" hidden="1" customWidth="1"/>
    <col min="10755" max="10755" width="53.5703125" style="5" customWidth="1"/>
    <col min="10756" max="10756" width="18.7109375" style="5" bestFit="1" customWidth="1"/>
    <col min="10757" max="10760" width="20.42578125" style="5" customWidth="1"/>
    <col min="10761" max="10761" width="0" style="5" hidden="1" customWidth="1"/>
    <col min="10762" max="10762" width="14.28515625" style="5" customWidth="1"/>
    <col min="10763" max="11008" width="9.140625" style="5"/>
    <col min="11009" max="11010" width="0" style="5" hidden="1" customWidth="1"/>
    <col min="11011" max="11011" width="53.5703125" style="5" customWidth="1"/>
    <col min="11012" max="11012" width="18.7109375" style="5" bestFit="1" customWidth="1"/>
    <col min="11013" max="11016" width="20.42578125" style="5" customWidth="1"/>
    <col min="11017" max="11017" width="0" style="5" hidden="1" customWidth="1"/>
    <col min="11018" max="11018" width="14.28515625" style="5" customWidth="1"/>
    <col min="11019" max="11264" width="9.140625" style="5"/>
    <col min="11265" max="11266" width="0" style="5" hidden="1" customWidth="1"/>
    <col min="11267" max="11267" width="53.5703125" style="5" customWidth="1"/>
    <col min="11268" max="11268" width="18.7109375" style="5" bestFit="1" customWidth="1"/>
    <col min="11269" max="11272" width="20.42578125" style="5" customWidth="1"/>
    <col min="11273" max="11273" width="0" style="5" hidden="1" customWidth="1"/>
    <col min="11274" max="11274" width="14.28515625" style="5" customWidth="1"/>
    <col min="11275" max="11520" width="9.140625" style="5"/>
    <col min="11521" max="11522" width="0" style="5" hidden="1" customWidth="1"/>
    <col min="11523" max="11523" width="53.5703125" style="5" customWidth="1"/>
    <col min="11524" max="11524" width="18.7109375" style="5" bestFit="1" customWidth="1"/>
    <col min="11525" max="11528" width="20.42578125" style="5" customWidth="1"/>
    <col min="11529" max="11529" width="0" style="5" hidden="1" customWidth="1"/>
    <col min="11530" max="11530" width="14.28515625" style="5" customWidth="1"/>
    <col min="11531" max="11776" width="9.140625" style="5"/>
    <col min="11777" max="11778" width="0" style="5" hidden="1" customWidth="1"/>
    <col min="11779" max="11779" width="53.5703125" style="5" customWidth="1"/>
    <col min="11780" max="11780" width="18.7109375" style="5" bestFit="1" customWidth="1"/>
    <col min="11781" max="11784" width="20.42578125" style="5" customWidth="1"/>
    <col min="11785" max="11785" width="0" style="5" hidden="1" customWidth="1"/>
    <col min="11786" max="11786" width="14.28515625" style="5" customWidth="1"/>
    <col min="11787" max="12032" width="9.140625" style="5"/>
    <col min="12033" max="12034" width="0" style="5" hidden="1" customWidth="1"/>
    <col min="12035" max="12035" width="53.5703125" style="5" customWidth="1"/>
    <col min="12036" max="12036" width="18.7109375" style="5" bestFit="1" customWidth="1"/>
    <col min="12037" max="12040" width="20.42578125" style="5" customWidth="1"/>
    <col min="12041" max="12041" width="0" style="5" hidden="1" customWidth="1"/>
    <col min="12042" max="12042" width="14.28515625" style="5" customWidth="1"/>
    <col min="12043" max="12288" width="9.140625" style="5"/>
    <col min="12289" max="12290" width="0" style="5" hidden="1" customWidth="1"/>
    <col min="12291" max="12291" width="53.5703125" style="5" customWidth="1"/>
    <col min="12292" max="12292" width="18.7109375" style="5" bestFit="1" customWidth="1"/>
    <col min="12293" max="12296" width="20.42578125" style="5" customWidth="1"/>
    <col min="12297" max="12297" width="0" style="5" hidden="1" customWidth="1"/>
    <col min="12298" max="12298" width="14.28515625" style="5" customWidth="1"/>
    <col min="12299" max="12544" width="9.140625" style="5"/>
    <col min="12545" max="12546" width="0" style="5" hidden="1" customWidth="1"/>
    <col min="12547" max="12547" width="53.5703125" style="5" customWidth="1"/>
    <col min="12548" max="12548" width="18.7109375" style="5" bestFit="1" customWidth="1"/>
    <col min="12549" max="12552" width="20.42578125" style="5" customWidth="1"/>
    <col min="12553" max="12553" width="0" style="5" hidden="1" customWidth="1"/>
    <col min="12554" max="12554" width="14.28515625" style="5" customWidth="1"/>
    <col min="12555" max="12800" width="9.140625" style="5"/>
    <col min="12801" max="12802" width="0" style="5" hidden="1" customWidth="1"/>
    <col min="12803" max="12803" width="53.5703125" style="5" customWidth="1"/>
    <col min="12804" max="12804" width="18.7109375" style="5" bestFit="1" customWidth="1"/>
    <col min="12805" max="12808" width="20.42578125" style="5" customWidth="1"/>
    <col min="12809" max="12809" width="0" style="5" hidden="1" customWidth="1"/>
    <col min="12810" max="12810" width="14.28515625" style="5" customWidth="1"/>
    <col min="12811" max="13056" width="9.140625" style="5"/>
    <col min="13057" max="13058" width="0" style="5" hidden="1" customWidth="1"/>
    <col min="13059" max="13059" width="53.5703125" style="5" customWidth="1"/>
    <col min="13060" max="13060" width="18.7109375" style="5" bestFit="1" customWidth="1"/>
    <col min="13061" max="13064" width="20.42578125" style="5" customWidth="1"/>
    <col min="13065" max="13065" width="0" style="5" hidden="1" customWidth="1"/>
    <col min="13066" max="13066" width="14.28515625" style="5" customWidth="1"/>
    <col min="13067" max="13312" width="9.140625" style="5"/>
    <col min="13313" max="13314" width="0" style="5" hidden="1" customWidth="1"/>
    <col min="13315" max="13315" width="53.5703125" style="5" customWidth="1"/>
    <col min="13316" max="13316" width="18.7109375" style="5" bestFit="1" customWidth="1"/>
    <col min="13317" max="13320" width="20.42578125" style="5" customWidth="1"/>
    <col min="13321" max="13321" width="0" style="5" hidden="1" customWidth="1"/>
    <col min="13322" max="13322" width="14.28515625" style="5" customWidth="1"/>
    <col min="13323" max="13568" width="9.140625" style="5"/>
    <col min="13569" max="13570" width="0" style="5" hidden="1" customWidth="1"/>
    <col min="13571" max="13571" width="53.5703125" style="5" customWidth="1"/>
    <col min="13572" max="13572" width="18.7109375" style="5" bestFit="1" customWidth="1"/>
    <col min="13573" max="13576" width="20.42578125" style="5" customWidth="1"/>
    <col min="13577" max="13577" width="0" style="5" hidden="1" customWidth="1"/>
    <col min="13578" max="13578" width="14.28515625" style="5" customWidth="1"/>
    <col min="13579" max="13824" width="9.140625" style="5"/>
    <col min="13825" max="13826" width="0" style="5" hidden="1" customWidth="1"/>
    <col min="13827" max="13827" width="53.5703125" style="5" customWidth="1"/>
    <col min="13828" max="13828" width="18.7109375" style="5" bestFit="1" customWidth="1"/>
    <col min="13829" max="13832" width="20.42578125" style="5" customWidth="1"/>
    <col min="13833" max="13833" width="0" style="5" hidden="1" customWidth="1"/>
    <col min="13834" max="13834" width="14.28515625" style="5" customWidth="1"/>
    <col min="13835" max="14080" width="9.140625" style="5"/>
    <col min="14081" max="14082" width="0" style="5" hidden="1" customWidth="1"/>
    <col min="14083" max="14083" width="53.5703125" style="5" customWidth="1"/>
    <col min="14084" max="14084" width="18.7109375" style="5" bestFit="1" customWidth="1"/>
    <col min="14085" max="14088" width="20.42578125" style="5" customWidth="1"/>
    <col min="14089" max="14089" width="0" style="5" hidden="1" customWidth="1"/>
    <col min="14090" max="14090" width="14.28515625" style="5" customWidth="1"/>
    <col min="14091" max="14336" width="9.140625" style="5"/>
    <col min="14337" max="14338" width="0" style="5" hidden="1" customWidth="1"/>
    <col min="14339" max="14339" width="53.5703125" style="5" customWidth="1"/>
    <col min="14340" max="14340" width="18.7109375" style="5" bestFit="1" customWidth="1"/>
    <col min="14341" max="14344" width="20.42578125" style="5" customWidth="1"/>
    <col min="14345" max="14345" width="0" style="5" hidden="1" customWidth="1"/>
    <col min="14346" max="14346" width="14.28515625" style="5" customWidth="1"/>
    <col min="14347" max="14592" width="9.140625" style="5"/>
    <col min="14593" max="14594" width="0" style="5" hidden="1" customWidth="1"/>
    <col min="14595" max="14595" width="53.5703125" style="5" customWidth="1"/>
    <col min="14596" max="14596" width="18.7109375" style="5" bestFit="1" customWidth="1"/>
    <col min="14597" max="14600" width="20.42578125" style="5" customWidth="1"/>
    <col min="14601" max="14601" width="0" style="5" hidden="1" customWidth="1"/>
    <col min="14602" max="14602" width="14.28515625" style="5" customWidth="1"/>
    <col min="14603" max="14848" width="9.140625" style="5"/>
    <col min="14849" max="14850" width="0" style="5" hidden="1" customWidth="1"/>
    <col min="14851" max="14851" width="53.5703125" style="5" customWidth="1"/>
    <col min="14852" max="14852" width="18.7109375" style="5" bestFit="1" customWidth="1"/>
    <col min="14853" max="14856" width="20.42578125" style="5" customWidth="1"/>
    <col min="14857" max="14857" width="0" style="5" hidden="1" customWidth="1"/>
    <col min="14858" max="14858" width="14.28515625" style="5" customWidth="1"/>
    <col min="14859" max="15104" width="9.140625" style="5"/>
    <col min="15105" max="15106" width="0" style="5" hidden="1" customWidth="1"/>
    <col min="15107" max="15107" width="53.5703125" style="5" customWidth="1"/>
    <col min="15108" max="15108" width="18.7109375" style="5" bestFit="1" customWidth="1"/>
    <col min="15109" max="15112" width="20.42578125" style="5" customWidth="1"/>
    <col min="15113" max="15113" width="0" style="5" hidden="1" customWidth="1"/>
    <col min="15114" max="15114" width="14.28515625" style="5" customWidth="1"/>
    <col min="15115" max="15360" width="9.140625" style="5"/>
    <col min="15361" max="15362" width="0" style="5" hidden="1" customWidth="1"/>
    <col min="15363" max="15363" width="53.5703125" style="5" customWidth="1"/>
    <col min="15364" max="15364" width="18.7109375" style="5" bestFit="1" customWidth="1"/>
    <col min="15365" max="15368" width="20.42578125" style="5" customWidth="1"/>
    <col min="15369" max="15369" width="0" style="5" hidden="1" customWidth="1"/>
    <col min="15370" max="15370" width="14.28515625" style="5" customWidth="1"/>
    <col min="15371" max="15616" width="9.140625" style="5"/>
    <col min="15617" max="15618" width="0" style="5" hidden="1" customWidth="1"/>
    <col min="15619" max="15619" width="53.5703125" style="5" customWidth="1"/>
    <col min="15620" max="15620" width="18.7109375" style="5" bestFit="1" customWidth="1"/>
    <col min="15621" max="15624" width="20.42578125" style="5" customWidth="1"/>
    <col min="15625" max="15625" width="0" style="5" hidden="1" customWidth="1"/>
    <col min="15626" max="15626" width="14.28515625" style="5" customWidth="1"/>
    <col min="15627" max="15872" width="9.140625" style="5"/>
    <col min="15873" max="15874" width="0" style="5" hidden="1" customWidth="1"/>
    <col min="15875" max="15875" width="53.5703125" style="5" customWidth="1"/>
    <col min="15876" max="15876" width="18.7109375" style="5" bestFit="1" customWidth="1"/>
    <col min="15877" max="15880" width="20.42578125" style="5" customWidth="1"/>
    <col min="15881" max="15881" width="0" style="5" hidden="1" customWidth="1"/>
    <col min="15882" max="15882" width="14.28515625" style="5" customWidth="1"/>
    <col min="15883" max="16128" width="9.140625" style="5"/>
    <col min="16129" max="16130" width="0" style="5" hidden="1" customWidth="1"/>
    <col min="16131" max="16131" width="53.5703125" style="5" customWidth="1"/>
    <col min="16132" max="16132" width="18.7109375" style="5" bestFit="1" customWidth="1"/>
    <col min="16133" max="16136" width="20.42578125" style="5" customWidth="1"/>
    <col min="16137" max="16137" width="0" style="5" hidden="1" customWidth="1"/>
    <col min="16138" max="16138" width="14.28515625" style="5" customWidth="1"/>
    <col min="16139" max="16384" width="9.140625" style="5"/>
  </cols>
  <sheetData>
    <row r="1" spans="1:10" s="28" customFormat="1">
      <c r="D1" s="76"/>
      <c r="E1" s="76"/>
      <c r="F1" s="76"/>
      <c r="G1" s="76"/>
      <c r="H1" s="76"/>
    </row>
    <row r="2" spans="1:10" s="28" customFormat="1">
      <c r="A2" s="28">
        <v>-1</v>
      </c>
      <c r="B2" s="4" t="s">
        <v>0</v>
      </c>
      <c r="D2" s="76"/>
      <c r="E2" s="76"/>
      <c r="F2" s="76"/>
      <c r="G2" s="76"/>
      <c r="H2" s="76"/>
      <c r="I2" s="29" t="s">
        <v>1</v>
      </c>
    </row>
    <row r="3" spans="1:10" ht="20.25">
      <c r="A3" s="28">
        <v>-2</v>
      </c>
      <c r="C3" s="127" t="s">
        <v>2</v>
      </c>
      <c r="D3" s="127"/>
      <c r="E3" s="127"/>
      <c r="F3" s="127"/>
      <c r="G3" s="127"/>
      <c r="H3" s="127"/>
      <c r="I3" s="127"/>
    </row>
    <row r="4" spans="1:10">
      <c r="A4" s="28">
        <v>-3</v>
      </c>
      <c r="B4" s="30">
        <v>1</v>
      </c>
      <c r="C4" s="31" t="s">
        <v>3</v>
      </c>
      <c r="D4" s="77"/>
      <c r="E4" s="78"/>
      <c r="F4" s="78"/>
      <c r="G4" s="78"/>
      <c r="H4" s="78"/>
      <c r="I4" s="34"/>
      <c r="J4" s="3"/>
    </row>
    <row r="5" spans="1:10">
      <c r="A5" s="28">
        <v>-4</v>
      </c>
      <c r="B5" s="30">
        <v>2</v>
      </c>
      <c r="C5" s="30" t="s">
        <v>83</v>
      </c>
      <c r="D5" s="79"/>
      <c r="E5" s="80"/>
      <c r="F5" s="81"/>
      <c r="G5" s="81"/>
      <c r="H5" s="82" t="s">
        <v>5</v>
      </c>
      <c r="I5" s="37"/>
    </row>
    <row r="6" spans="1:10" ht="49.5">
      <c r="A6" s="28">
        <v>-5</v>
      </c>
      <c r="B6" s="30">
        <v>3</v>
      </c>
      <c r="C6" s="39" t="s">
        <v>6</v>
      </c>
      <c r="D6" s="125" t="s">
        <v>7</v>
      </c>
      <c r="E6" s="125" t="s">
        <v>8</v>
      </c>
      <c r="F6" s="126" t="s">
        <v>9</v>
      </c>
      <c r="G6" s="126" t="s">
        <v>77</v>
      </c>
      <c r="H6" s="125" t="s">
        <v>78</v>
      </c>
      <c r="I6" s="41" t="s">
        <v>93</v>
      </c>
    </row>
    <row r="7" spans="1:10">
      <c r="A7" s="28">
        <v>-6</v>
      </c>
      <c r="B7" s="30">
        <v>4</v>
      </c>
      <c r="C7" s="42" t="s">
        <v>10</v>
      </c>
      <c r="D7" s="83" t="s">
        <v>11</v>
      </c>
      <c r="E7" s="84" t="s">
        <v>12</v>
      </c>
      <c r="F7" s="84" t="s">
        <v>13</v>
      </c>
      <c r="G7" s="84" t="s">
        <v>14</v>
      </c>
      <c r="H7" s="84" t="s">
        <v>15</v>
      </c>
      <c r="I7" s="44" t="s">
        <v>79</v>
      </c>
    </row>
    <row r="8" spans="1:10" ht="18" customHeight="1">
      <c r="A8" s="28">
        <v>1</v>
      </c>
      <c r="B8" s="30">
        <v>5</v>
      </c>
      <c r="C8" s="45" t="s">
        <v>16</v>
      </c>
      <c r="D8" s="89">
        <f t="shared" ref="D8:I8" si="0">D9+D13</f>
        <v>429070000</v>
      </c>
      <c r="E8" s="89">
        <f t="shared" si="0"/>
        <v>617452959.46000004</v>
      </c>
      <c r="F8" s="89">
        <f t="shared" si="0"/>
        <v>266819771.40000001</v>
      </c>
      <c r="G8" s="89">
        <f t="shared" si="0"/>
        <v>0</v>
      </c>
      <c r="H8" s="89">
        <f t="shared" si="0"/>
        <v>884272730.86000001</v>
      </c>
      <c r="I8" s="46">
        <f t="shared" si="0"/>
        <v>0.3132721754970309</v>
      </c>
    </row>
    <row r="9" spans="1:10" ht="18" customHeight="1">
      <c r="A9" s="28">
        <v>2</v>
      </c>
      <c r="B9" s="30">
        <v>6</v>
      </c>
      <c r="C9" s="45" t="s">
        <v>17</v>
      </c>
      <c r="D9" s="89">
        <f>D10+D11+D12</f>
        <v>213215000</v>
      </c>
      <c r="E9" s="89">
        <f>E10+E11+E12</f>
        <v>127198677.21000001</v>
      </c>
      <c r="F9" s="89">
        <f>SUM(F10:F12)</f>
        <v>140780705.78</v>
      </c>
      <c r="G9" s="89">
        <f>SUM(G10:G12)</f>
        <v>0</v>
      </c>
      <c r="H9" s="89">
        <f>SUM(H10:H12)</f>
        <v>267979382.99000004</v>
      </c>
      <c r="I9" s="47">
        <f>SUM(I10:I12)</f>
        <v>9.4937321222133858E-2</v>
      </c>
    </row>
    <row r="10" spans="1:10" ht="18" customHeight="1">
      <c r="A10" s="28">
        <v>3</v>
      </c>
      <c r="B10" s="30">
        <v>7</v>
      </c>
      <c r="C10" s="48" t="s">
        <v>18</v>
      </c>
      <c r="D10" s="89">
        <f>'[4]10_SRS'!I11+'[4]10_SRS'!I148</f>
        <v>193200000</v>
      </c>
      <c r="E10" s="89">
        <f>'[4]10_SRS'!J10</f>
        <v>98375970.010000005</v>
      </c>
      <c r="F10" s="89">
        <f>'[4]10_SRS'!J148</f>
        <v>140780705.78</v>
      </c>
      <c r="G10" s="89"/>
      <c r="H10" s="89">
        <f>SUM(E10:G10)</f>
        <v>239156675.79000002</v>
      </c>
      <c r="I10" s="8">
        <f>(E10+F10)/(E$23+F$23)</f>
        <v>8.4726272217516885E-2</v>
      </c>
    </row>
    <row r="11" spans="1:10" ht="18" customHeight="1">
      <c r="A11" s="28">
        <v>4</v>
      </c>
      <c r="B11" s="30">
        <v>8</v>
      </c>
      <c r="C11" s="48" t="s">
        <v>19</v>
      </c>
      <c r="D11" s="90">
        <f>'[4]10_SRS'!I26</f>
        <v>14035000</v>
      </c>
      <c r="E11" s="89">
        <f>'[4]10_SRS'!J26</f>
        <v>15529136.080000002</v>
      </c>
      <c r="F11" s="89"/>
      <c r="G11" s="91"/>
      <c r="H11" s="89">
        <f>SUM(E11:G11)</f>
        <v>15529136.080000002</v>
      </c>
      <c r="I11" s="8">
        <f>(E11+F11)/(E$23+F$23)</f>
        <v>5.5015224077301647E-3</v>
      </c>
    </row>
    <row r="12" spans="1:10" ht="18" customHeight="1">
      <c r="A12" s="28">
        <v>5</v>
      </c>
      <c r="B12" s="30">
        <v>9</v>
      </c>
      <c r="C12" s="48" t="s">
        <v>20</v>
      </c>
      <c r="D12" s="90">
        <f>'[4]10_SRS'!I43</f>
        <v>5980000</v>
      </c>
      <c r="E12" s="89">
        <f>'[4]10_SRS'!J43</f>
        <v>13293571.120000001</v>
      </c>
      <c r="F12" s="89"/>
      <c r="G12" s="91"/>
      <c r="H12" s="89">
        <f>SUM(E12:G12)</f>
        <v>13293571.120000001</v>
      </c>
      <c r="I12" s="8">
        <f>(E12+F12)/(E$23+F$23)</f>
        <v>4.7095265968868103E-3</v>
      </c>
    </row>
    <row r="13" spans="1:10" ht="18" customHeight="1">
      <c r="A13" s="28">
        <v>6</v>
      </c>
      <c r="B13" s="30">
        <v>10</v>
      </c>
      <c r="C13" s="49" t="s">
        <v>21</v>
      </c>
      <c r="D13" s="89">
        <f t="shared" ref="D13:I13" si="1">SUM(D14:D17)</f>
        <v>215855000</v>
      </c>
      <c r="E13" s="89">
        <f t="shared" si="1"/>
        <v>490254282.25</v>
      </c>
      <c r="F13" s="89">
        <f t="shared" si="1"/>
        <v>126039065.62</v>
      </c>
      <c r="G13" s="89">
        <f t="shared" si="1"/>
        <v>0</v>
      </c>
      <c r="H13" s="89">
        <f t="shared" si="1"/>
        <v>616293347.87</v>
      </c>
      <c r="I13" s="46">
        <f t="shared" si="1"/>
        <v>0.21833485427489704</v>
      </c>
    </row>
    <row r="14" spans="1:10" ht="18" customHeight="1">
      <c r="A14" s="28">
        <v>7</v>
      </c>
      <c r="B14" s="30">
        <v>11</v>
      </c>
      <c r="C14" s="48" t="s">
        <v>22</v>
      </c>
      <c r="D14" s="90">
        <f>'[4]10_SRS'!I51</f>
        <v>200000</v>
      </c>
      <c r="E14" s="90">
        <f>'[4]10_SRS'!J51</f>
        <v>290750</v>
      </c>
      <c r="F14" s="89">
        <v>0</v>
      </c>
      <c r="G14" s="91"/>
      <c r="H14" s="89">
        <f>SUM(E14:G14)</f>
        <v>290750</v>
      </c>
      <c r="I14" s="8">
        <f>(E14+F14)/(E$23+F$23)</f>
        <v>1.0300429024558752E-4</v>
      </c>
    </row>
    <row r="15" spans="1:10" ht="18" customHeight="1">
      <c r="A15" s="28">
        <v>8</v>
      </c>
      <c r="B15" s="30">
        <v>12</v>
      </c>
      <c r="C15" s="48" t="s">
        <v>23</v>
      </c>
      <c r="D15" s="90">
        <f>'[4]10_SRS'!I67</f>
        <v>155000</v>
      </c>
      <c r="E15" s="90">
        <f>'[4]10_SRS'!J67</f>
        <v>1835595.55</v>
      </c>
      <c r="F15" s="89">
        <v>0</v>
      </c>
      <c r="G15" s="91"/>
      <c r="H15" s="89">
        <f>SUM(E15:G15)</f>
        <v>1835595.55</v>
      </c>
      <c r="I15" s="8">
        <f>(E15+F15)/(E$23+F$23)</f>
        <v>6.5029825212625575E-4</v>
      </c>
    </row>
    <row r="16" spans="1:10" ht="18" customHeight="1">
      <c r="A16" s="28">
        <v>9</v>
      </c>
      <c r="B16" s="30">
        <v>13</v>
      </c>
      <c r="C16" s="48" t="s">
        <v>24</v>
      </c>
      <c r="D16" s="90">
        <f>'[4]10_SRS'!I85</f>
        <v>195500000</v>
      </c>
      <c r="E16" s="90">
        <f>'[4]10_SRS'!J85</f>
        <v>200457201.45000002</v>
      </c>
      <c r="F16" s="89">
        <v>0</v>
      </c>
      <c r="G16" s="91"/>
      <c r="H16" s="89">
        <f>SUM(E16:G16)</f>
        <v>200457201.45000002</v>
      </c>
      <c r="I16" s="8">
        <f>(E16+F16)/(E$23+F$23)</f>
        <v>7.1016171143504767E-2</v>
      </c>
    </row>
    <row r="17" spans="1:9" ht="18" customHeight="1">
      <c r="A17" s="28">
        <v>10</v>
      </c>
      <c r="B17" s="30">
        <v>14</v>
      </c>
      <c r="C17" s="50" t="s">
        <v>25</v>
      </c>
      <c r="D17" s="90">
        <f>'[4]10_SRS'!I103+'[4]10_SRS'!I157+'[4]10_SRS'!I160</f>
        <v>20000000</v>
      </c>
      <c r="E17" s="90">
        <f>'[4]10_SRS'!J103</f>
        <v>287670735.24999994</v>
      </c>
      <c r="F17" s="89">
        <f>'[4]10_SRS'!J157</f>
        <v>126039065.62</v>
      </c>
      <c r="G17" s="89"/>
      <c r="H17" s="89">
        <f>SUM(E17:G17)</f>
        <v>413709800.86999995</v>
      </c>
      <c r="I17" s="8">
        <f>(E17+F17)/(E$23+F$23)</f>
        <v>0.14656538058902044</v>
      </c>
    </row>
    <row r="18" spans="1:9" ht="18" customHeight="1">
      <c r="A18" s="28">
        <v>11</v>
      </c>
      <c r="B18" s="30">
        <v>15</v>
      </c>
      <c r="C18" s="51" t="s">
        <v>26</v>
      </c>
      <c r="D18" s="90">
        <f t="shared" ref="D18:I18" si="2">SUM(D19:D22)</f>
        <v>1928090578</v>
      </c>
      <c r="E18" s="90">
        <f t="shared" si="2"/>
        <v>1938425229.6500001</v>
      </c>
      <c r="F18" s="90">
        <f t="shared" si="2"/>
        <v>0</v>
      </c>
      <c r="G18" s="90">
        <f t="shared" si="2"/>
        <v>472970805.28000003</v>
      </c>
      <c r="H18" s="90">
        <f t="shared" si="2"/>
        <v>2411396034.9300003</v>
      </c>
      <c r="I18" s="52">
        <f t="shared" si="2"/>
        <v>0.6867278245029691</v>
      </c>
    </row>
    <row r="19" spans="1:9" ht="18" customHeight="1">
      <c r="A19" s="28">
        <v>12</v>
      </c>
      <c r="B19" s="30">
        <v>16</v>
      </c>
      <c r="C19" s="53" t="s">
        <v>27</v>
      </c>
      <c r="D19" s="90">
        <f>'[4]10_SRS'!I113</f>
        <v>1892914994</v>
      </c>
      <c r="E19" s="90">
        <f>'[4]10_SRS'!J113</f>
        <v>1904236378</v>
      </c>
      <c r="F19" s="89">
        <v>0</v>
      </c>
      <c r="G19" s="89"/>
      <c r="H19" s="89">
        <f>SUM(E19:G19)</f>
        <v>1904236378</v>
      </c>
      <c r="I19" s="8">
        <f>(E19+F19)/(E$23+F$23)</f>
        <v>0.6746157061933562</v>
      </c>
    </row>
    <row r="20" spans="1:9" ht="18" customHeight="1">
      <c r="A20" s="28">
        <v>13</v>
      </c>
      <c r="B20" s="30">
        <v>17</v>
      </c>
      <c r="C20" s="54" t="s">
        <v>28</v>
      </c>
      <c r="D20" s="90">
        <f>'[4]10_SRS'!I116</f>
        <v>35175584</v>
      </c>
      <c r="E20" s="90">
        <f>'[4]10_SRS'!J116</f>
        <v>34188851.649999999</v>
      </c>
      <c r="F20" s="89">
        <v>0</v>
      </c>
      <c r="G20" s="91"/>
      <c r="H20" s="89">
        <f>SUM(E20:G20)</f>
        <v>34188851.649999999</v>
      </c>
      <c r="I20" s="8">
        <f>(E20+F20)/(E$23+F$23)</f>
        <v>1.211211830961284E-2</v>
      </c>
    </row>
    <row r="21" spans="1:9" ht="18" customHeight="1">
      <c r="A21" s="28">
        <v>14</v>
      </c>
      <c r="B21" s="30">
        <v>18</v>
      </c>
      <c r="C21" s="48" t="s">
        <v>29</v>
      </c>
      <c r="D21" s="92">
        <f>'[4]10_SRS'!I134+'[4]10_SRS'!I161</f>
        <v>0</v>
      </c>
      <c r="E21" s="89">
        <f>'[4]10_SRS'!J134</f>
        <v>0</v>
      </c>
      <c r="F21" s="89">
        <f>'[4]10_SRS'!J161</f>
        <v>0</v>
      </c>
      <c r="G21" s="89"/>
      <c r="H21" s="89">
        <f>SUM(E21:G21)</f>
        <v>0</v>
      </c>
      <c r="I21" s="8">
        <f>(E21+F21)/(E$23+F$23)</f>
        <v>0</v>
      </c>
    </row>
    <row r="22" spans="1:9" ht="18" customHeight="1">
      <c r="A22" s="28">
        <v>15</v>
      </c>
      <c r="B22" s="30">
        <v>19</v>
      </c>
      <c r="C22" s="50" t="s">
        <v>30</v>
      </c>
      <c r="D22" s="89">
        <f>'[4]10_SRS'!I122+'[4]10_SRS'!I153</f>
        <v>0</v>
      </c>
      <c r="E22" s="89">
        <f>'[4]10_SRS'!J122</f>
        <v>0</v>
      </c>
      <c r="F22" s="89">
        <f>'[4]10_SRS'!J160+'[4]10_SRS'!J153</f>
        <v>0</v>
      </c>
      <c r="G22" s="89">
        <f>'[4]14_SRS_TF'!F15</f>
        <v>472970805.28000003</v>
      </c>
      <c r="H22" s="89">
        <f>SUM(E22:G22)</f>
        <v>472970805.28000003</v>
      </c>
      <c r="I22" s="8">
        <f>(E22+F22)/(E$23+F$23)</f>
        <v>0</v>
      </c>
    </row>
    <row r="23" spans="1:9" ht="18" customHeight="1">
      <c r="A23" s="28">
        <v>16</v>
      </c>
      <c r="B23" s="30">
        <v>20</v>
      </c>
      <c r="C23" s="55" t="s">
        <v>31</v>
      </c>
      <c r="D23" s="89">
        <f t="shared" ref="D23:I23" si="3">D8+D18</f>
        <v>2357160578</v>
      </c>
      <c r="E23" s="89">
        <f t="shared" si="3"/>
        <v>2555878189.1100001</v>
      </c>
      <c r="F23" s="89">
        <f t="shared" si="3"/>
        <v>266819771.40000001</v>
      </c>
      <c r="G23" s="89">
        <f t="shared" si="3"/>
        <v>472970805.28000003</v>
      </c>
      <c r="H23" s="89">
        <f t="shared" si="3"/>
        <v>3295668765.7900004</v>
      </c>
      <c r="I23" s="46">
        <f t="shared" si="3"/>
        <v>1</v>
      </c>
    </row>
    <row r="24" spans="1:9" ht="18" customHeight="1">
      <c r="A24" s="28">
        <v>17</v>
      </c>
      <c r="B24" s="30">
        <v>21</v>
      </c>
      <c r="C24" s="56" t="s">
        <v>32</v>
      </c>
      <c r="D24" s="93"/>
      <c r="E24" s="94"/>
      <c r="F24" s="94"/>
      <c r="G24" s="94"/>
      <c r="H24" s="94"/>
      <c r="I24" s="57"/>
    </row>
    <row r="25" spans="1:9" ht="18" customHeight="1">
      <c r="A25" s="28">
        <v>18</v>
      </c>
      <c r="B25" s="30">
        <v>22</v>
      </c>
      <c r="C25" s="48" t="s">
        <v>33</v>
      </c>
      <c r="D25" s="89">
        <f>'[4]11_SOE'!G11+'[4]11_SOE'!H11+'[4]11_SOE'!I11</f>
        <v>742336984.79999995</v>
      </c>
      <c r="E25" s="89">
        <f>'[4]11_SOE'!L11+'[4]11_SOE'!M11+'[4]11_SOE'!N11</f>
        <v>710174583.71999991</v>
      </c>
      <c r="F25" s="89">
        <v>0</v>
      </c>
      <c r="G25" s="91">
        <f>'[4]15_SOE_TF'!F9+'[4]15_SOE_TF'!G9</f>
        <v>106470563.98</v>
      </c>
      <c r="H25" s="89">
        <f t="shared" ref="H25:H32" si="4">SUM(E25:G25)</f>
        <v>816645147.69999993</v>
      </c>
      <c r="I25" s="8">
        <f t="shared" ref="I25:I32" si="5">(E25+F25)/(E$33+F$33)</f>
        <v>0.32236525749701206</v>
      </c>
    </row>
    <row r="26" spans="1:9" ht="18" customHeight="1">
      <c r="A26" s="28">
        <v>19</v>
      </c>
      <c r="B26" s="30">
        <v>23</v>
      </c>
      <c r="C26" s="48" t="s">
        <v>34</v>
      </c>
      <c r="D26" s="89">
        <f>'[4]11_SOE'!G44+'[4]11_SOE'!H44+'[4]11_SOE'!I44+'[4]11_SOE'!G159+'[4]11_SOE'!H159</f>
        <v>241036750</v>
      </c>
      <c r="E26" s="89">
        <f>'[4]11_SOE'!L44+'[4]11_SOE'!M44+'[4]11_SOE'!N44</f>
        <v>143067602.81</v>
      </c>
      <c r="F26" s="89">
        <f>'[4]11_SOE'!L159+'[4]11_SOE'!M159</f>
        <v>182960020.34</v>
      </c>
      <c r="G26" s="89">
        <f>'[4]15_SOE_TF'!F12+'[4]15_SOE_TF'!G12</f>
        <v>0</v>
      </c>
      <c r="H26" s="89">
        <f t="shared" si="4"/>
        <v>326027623.14999998</v>
      </c>
      <c r="I26" s="8">
        <f t="shared" si="5"/>
        <v>0.14799174892652348</v>
      </c>
    </row>
    <row r="27" spans="1:9" ht="18" customHeight="1">
      <c r="A27" s="28">
        <v>20</v>
      </c>
      <c r="B27" s="30">
        <v>24</v>
      </c>
      <c r="C27" s="48" t="s">
        <v>35</v>
      </c>
      <c r="D27" s="89">
        <f>'[4]11_SOE'!G55+'[4]11_SOE'!H55+'[4]11_SOE'!I55</f>
        <v>592138972</v>
      </c>
      <c r="E27" s="89">
        <f>'[4]11_SOE'!L55+'[4]11_SOE'!M55+'[4]11_SOE'!N55</f>
        <v>584217277</v>
      </c>
      <c r="F27" s="89">
        <v>0</v>
      </c>
      <c r="G27" s="91">
        <f>'[4]15_SOE_TF'!F14+'[4]15_SOE_TF'!G14</f>
        <v>282344268.01999998</v>
      </c>
      <c r="H27" s="89">
        <f t="shared" si="4"/>
        <v>866561545.01999998</v>
      </c>
      <c r="I27" s="8">
        <f t="shared" si="5"/>
        <v>0.26519021836546253</v>
      </c>
    </row>
    <row r="28" spans="1:9" ht="18" customHeight="1">
      <c r="A28" s="28">
        <v>21</v>
      </c>
      <c r="B28" s="30">
        <v>25</v>
      </c>
      <c r="C28" s="48" t="s">
        <v>36</v>
      </c>
      <c r="D28" s="89">
        <f>'[4]11_SOE'!G65+'[4]11_SOE'!H65+'[4]11_SOE'!I65</f>
        <v>5003172</v>
      </c>
      <c r="E28" s="89">
        <f>'[4]11_SOE'!L65+'[4]11_SOE'!M65+'[4]11_SOE'!N65</f>
        <v>4505499.1399999997</v>
      </c>
      <c r="F28" s="89">
        <v>0</v>
      </c>
      <c r="G28" s="91">
        <f>'[4]15_SOE_TF'!F16+'[4]15_SOE_TF'!G16</f>
        <v>0</v>
      </c>
      <c r="H28" s="89">
        <f t="shared" si="4"/>
        <v>4505499.1399999997</v>
      </c>
      <c r="I28" s="8">
        <f t="shared" si="5"/>
        <v>2.0451539997541077E-3</v>
      </c>
    </row>
    <row r="29" spans="1:9" ht="18" customHeight="1">
      <c r="A29" s="28">
        <v>22</v>
      </c>
      <c r="B29" s="30">
        <v>26</v>
      </c>
      <c r="C29" s="48" t="s">
        <v>37</v>
      </c>
      <c r="D29" s="89">
        <f>'[4]11_SOE'!G68+'[4]11_SOE'!H68+'[4]11_SOE'!I68</f>
        <v>208378000</v>
      </c>
      <c r="E29" s="89">
        <f>'[4]11_SOE'!L68+'[4]11_SOE'!M68+'[4]11_SOE'!N68</f>
        <v>195606709.47</v>
      </c>
      <c r="F29" s="89">
        <v>0</v>
      </c>
      <c r="G29" s="91">
        <f>'[4]15_SOE_TF'!F18+'[4]15_SOE_TF'!G18</f>
        <v>0</v>
      </c>
      <c r="H29" s="89">
        <f t="shared" si="4"/>
        <v>195606709.47</v>
      </c>
      <c r="I29" s="8">
        <f t="shared" si="5"/>
        <v>8.8790571659350101E-2</v>
      </c>
    </row>
    <row r="30" spans="1:9" ht="18" customHeight="1">
      <c r="A30" s="28">
        <v>23</v>
      </c>
      <c r="B30" s="30">
        <v>27</v>
      </c>
      <c r="C30" s="48" t="s">
        <v>38</v>
      </c>
      <c r="D30" s="89">
        <f>'[4]11_SOE'!G80+'[4]11_SOE'!H80+'[4]11_SOE'!I80</f>
        <v>24275291.91</v>
      </c>
      <c r="E30" s="89">
        <f>'[4]11_SOE'!L80+'[4]11_SOE'!M80+'[4]11_SOE'!N80</f>
        <v>24115204.649999999</v>
      </c>
      <c r="F30" s="89">
        <v>0</v>
      </c>
      <c r="G30" s="91">
        <f>'[4]15_SOE_TF'!F20+'[4]15_SOE_TF'!G20</f>
        <v>82230206.170000002</v>
      </c>
      <c r="H30" s="89">
        <f t="shared" si="4"/>
        <v>106345410.81999999</v>
      </c>
      <c r="I30" s="8">
        <f t="shared" si="5"/>
        <v>1.0946469128576143E-2</v>
      </c>
    </row>
    <row r="31" spans="1:9" ht="18" customHeight="1">
      <c r="A31" s="28">
        <v>24</v>
      </c>
      <c r="B31" s="30">
        <v>28</v>
      </c>
      <c r="C31" s="48" t="s">
        <v>39</v>
      </c>
      <c r="D31" s="89">
        <f>'[4]11_SOE'!G84+'[4]11_SOE'!H84+'[4]11_SOE'!I84</f>
        <v>350239031</v>
      </c>
      <c r="E31" s="89">
        <f>'[4]11_SOE'!L84+'[4]11_SOE'!M84+'[4]11_SOE'!N84</f>
        <v>318168376</v>
      </c>
      <c r="F31" s="89">
        <v>0</v>
      </c>
      <c r="G31" s="91">
        <f>'[4]15_SOE_TF'!F22+'[4]15_SOE_TF'!G22</f>
        <v>0</v>
      </c>
      <c r="H31" s="89">
        <f t="shared" si="4"/>
        <v>318168376</v>
      </c>
      <c r="I31" s="8">
        <f t="shared" si="5"/>
        <v>0.14442424835790091</v>
      </c>
    </row>
    <row r="32" spans="1:9" ht="18" customHeight="1">
      <c r="A32" s="28">
        <v>25</v>
      </c>
      <c r="B32" s="30">
        <v>29</v>
      </c>
      <c r="C32" s="54" t="s">
        <v>40</v>
      </c>
      <c r="D32" s="89">
        <f>'[4]11_SOE'!I127</f>
        <v>41615000</v>
      </c>
      <c r="E32" s="89">
        <f>'[4]11_SOE'!N127</f>
        <v>40196891.5</v>
      </c>
      <c r="F32" s="89">
        <f>'[4]11_SOE'!N157</f>
        <v>0</v>
      </c>
      <c r="G32" s="89"/>
      <c r="H32" s="89">
        <f t="shared" si="4"/>
        <v>40196891.5</v>
      </c>
      <c r="I32" s="8">
        <f t="shared" si="5"/>
        <v>1.8246332065420593E-2</v>
      </c>
    </row>
    <row r="33" spans="1:11" ht="18" customHeight="1">
      <c r="A33" s="28">
        <v>27</v>
      </c>
      <c r="B33" s="30">
        <v>31</v>
      </c>
      <c r="C33" s="56" t="s">
        <v>41</v>
      </c>
      <c r="D33" s="89">
        <f t="shared" ref="D33:I33" si="6">SUM(D25:D32)</f>
        <v>2205023201.71</v>
      </c>
      <c r="E33" s="89">
        <f t="shared" si="6"/>
        <v>2020052144.2900002</v>
      </c>
      <c r="F33" s="89">
        <f t="shared" si="6"/>
        <v>182960020.34</v>
      </c>
      <c r="G33" s="89">
        <f t="shared" si="6"/>
        <v>471045038.17000002</v>
      </c>
      <c r="H33" s="89">
        <f t="shared" si="6"/>
        <v>2674057202.8000002</v>
      </c>
      <c r="I33" s="46">
        <f t="shared" si="6"/>
        <v>0.99999999999999989</v>
      </c>
    </row>
    <row r="34" spans="1:11" ht="18" customHeight="1">
      <c r="A34" s="28">
        <v>28</v>
      </c>
      <c r="B34" s="30">
        <v>32</v>
      </c>
      <c r="C34" s="49" t="s">
        <v>42</v>
      </c>
      <c r="D34" s="89">
        <f>D23-D33</f>
        <v>152137376.28999996</v>
      </c>
      <c r="E34" s="89">
        <f>E23-E33</f>
        <v>535826044.81999993</v>
      </c>
      <c r="F34" s="89">
        <f>F23-F33</f>
        <v>83859751.060000002</v>
      </c>
      <c r="G34" s="89">
        <f>G23-G33</f>
        <v>1925767.1100000143</v>
      </c>
      <c r="H34" s="89">
        <f>SUM(E34:G34)</f>
        <v>621611562.98999989</v>
      </c>
      <c r="I34" s="46">
        <f>I23-I33</f>
        <v>0</v>
      </c>
    </row>
    <row r="35" spans="1:11" ht="18" customHeight="1">
      <c r="A35" s="28">
        <v>29</v>
      </c>
      <c r="B35" s="30">
        <v>33</v>
      </c>
      <c r="C35" s="49" t="s">
        <v>43</v>
      </c>
      <c r="D35" s="93"/>
      <c r="E35" s="94"/>
      <c r="F35" s="94"/>
      <c r="G35" s="94"/>
      <c r="H35" s="94"/>
      <c r="I35" s="57"/>
    </row>
    <row r="36" spans="1:11" ht="18" customHeight="1">
      <c r="A36" s="28">
        <v>30</v>
      </c>
      <c r="B36" s="30">
        <v>34</v>
      </c>
      <c r="C36" s="58" t="s">
        <v>44</v>
      </c>
      <c r="D36" s="89">
        <f t="shared" ref="D36:I36" si="7">SUM(D37:D39)</f>
        <v>0</v>
      </c>
      <c r="E36" s="89">
        <f t="shared" si="7"/>
        <v>4581930</v>
      </c>
      <c r="F36" s="89">
        <f t="shared" si="7"/>
        <v>0</v>
      </c>
      <c r="G36" s="89">
        <f t="shared" si="7"/>
        <v>0</v>
      </c>
      <c r="H36" s="89">
        <f t="shared" si="7"/>
        <v>4581930</v>
      </c>
      <c r="I36" s="46">
        <f t="shared" si="7"/>
        <v>1</v>
      </c>
    </row>
    <row r="37" spans="1:11" ht="18" customHeight="1">
      <c r="A37" s="28">
        <v>31</v>
      </c>
      <c r="B37" s="30">
        <v>35</v>
      </c>
      <c r="C37" s="48" t="s">
        <v>45</v>
      </c>
      <c r="D37" s="89">
        <f>'[4]10_SRS'!I138</f>
        <v>0</v>
      </c>
      <c r="E37" s="89">
        <f>'[4]10_SRS'!J138</f>
        <v>1052350</v>
      </c>
      <c r="F37" s="89">
        <v>0</v>
      </c>
      <c r="G37" s="91"/>
      <c r="H37" s="89">
        <f t="shared" ref="H37:H42" si="8">SUM(E37:G37)</f>
        <v>1052350</v>
      </c>
      <c r="I37" s="8">
        <f>(E37+F37)/(E$36+F$36)</f>
        <v>0.22967395835379414</v>
      </c>
      <c r="J37" s="14"/>
      <c r="K37" s="14"/>
    </row>
    <row r="38" spans="1:11" ht="18" customHeight="1">
      <c r="A38" s="28">
        <v>32</v>
      </c>
      <c r="B38" s="30">
        <v>36</v>
      </c>
      <c r="C38" s="59" t="s">
        <v>46</v>
      </c>
      <c r="D38" s="89">
        <f>'[4]10_SRS'!I139</f>
        <v>0</v>
      </c>
      <c r="E38" s="89">
        <f>'[4]10_SRS'!J139</f>
        <v>0</v>
      </c>
      <c r="F38" s="89">
        <v>0</v>
      </c>
      <c r="G38" s="91"/>
      <c r="H38" s="89">
        <f t="shared" si="8"/>
        <v>0</v>
      </c>
      <c r="I38" s="8">
        <f>(E38+F38)/(E$36+F$36)</f>
        <v>0</v>
      </c>
    </row>
    <row r="39" spans="1:11" ht="18" customHeight="1">
      <c r="A39" s="28">
        <v>33</v>
      </c>
      <c r="B39" s="30">
        <v>37</v>
      </c>
      <c r="C39" s="48" t="s">
        <v>47</v>
      </c>
      <c r="D39" s="89">
        <f>'[4]10_SRS'!I140</f>
        <v>0</v>
      </c>
      <c r="E39" s="89">
        <f>'[4]10_SRS'!J140</f>
        <v>3529580</v>
      </c>
      <c r="F39" s="89">
        <v>0</v>
      </c>
      <c r="G39" s="91"/>
      <c r="H39" s="89">
        <f t="shared" si="8"/>
        <v>3529580</v>
      </c>
      <c r="I39" s="8">
        <f>(E39+F39)/(E$36+F$36)</f>
        <v>0.77032604164620588</v>
      </c>
    </row>
    <row r="40" spans="1:11" ht="18" customHeight="1">
      <c r="A40" s="28">
        <v>34</v>
      </c>
      <c r="B40" s="30">
        <v>38</v>
      </c>
      <c r="C40" s="49" t="s">
        <v>48</v>
      </c>
      <c r="D40" s="90">
        <f>D41+D42</f>
        <v>0</v>
      </c>
      <c r="E40" s="90">
        <f>E41+E42</f>
        <v>100529580.86</v>
      </c>
      <c r="F40" s="90">
        <f>F41+F42</f>
        <v>0</v>
      </c>
      <c r="G40" s="90"/>
      <c r="H40" s="89">
        <f t="shared" si="8"/>
        <v>100529580.86</v>
      </c>
      <c r="I40" s="46">
        <f>I41+I42</f>
        <v>1</v>
      </c>
    </row>
    <row r="41" spans="1:11" ht="18" customHeight="1">
      <c r="A41" s="28">
        <v>35</v>
      </c>
      <c r="B41" s="30">
        <v>39</v>
      </c>
      <c r="C41" s="60" t="s">
        <v>49</v>
      </c>
      <c r="D41" s="89">
        <f>'[4]10_SRS'!I142+'[4]10_SRS'!I143+'[4]10_SRS'!I165+'[4]10_SRS'!I166</f>
        <v>0</v>
      </c>
      <c r="E41" s="90">
        <f>'[4]10_SRS'!J142+'[4]10_SRS'!J143</f>
        <v>100529580.86</v>
      </c>
      <c r="F41" s="89">
        <f>'[4]10_SRS'!J164</f>
        <v>0</v>
      </c>
      <c r="G41" s="89"/>
      <c r="H41" s="89">
        <f t="shared" si="8"/>
        <v>100529580.86</v>
      </c>
      <c r="I41" s="8">
        <f>(E41+F41)/(E$40+F$40)</f>
        <v>1</v>
      </c>
    </row>
    <row r="42" spans="1:11" ht="18" customHeight="1">
      <c r="A42" s="28">
        <v>36</v>
      </c>
      <c r="B42" s="30">
        <v>40</v>
      </c>
      <c r="C42" s="61" t="s">
        <v>50</v>
      </c>
      <c r="D42" s="89">
        <f>'[4]10_SRS'!I144</f>
        <v>0</v>
      </c>
      <c r="E42" s="90">
        <f>'[4]10_SRS'!J144</f>
        <v>0</v>
      </c>
      <c r="F42" s="89"/>
      <c r="G42" s="91"/>
      <c r="H42" s="89">
        <f t="shared" si="8"/>
        <v>0</v>
      </c>
      <c r="I42" s="8">
        <f>(E42+F42)/(E$40+F$40)</f>
        <v>0</v>
      </c>
    </row>
    <row r="43" spans="1:11" ht="18" customHeight="1">
      <c r="A43" s="28">
        <v>37</v>
      </c>
      <c r="B43" s="30">
        <v>41</v>
      </c>
      <c r="C43" s="49" t="s">
        <v>51</v>
      </c>
      <c r="D43" s="90">
        <f t="shared" ref="D43:I43" si="9">D36+D40</f>
        <v>0</v>
      </c>
      <c r="E43" s="90">
        <f t="shared" si="9"/>
        <v>105111510.86</v>
      </c>
      <c r="F43" s="90">
        <f t="shared" si="9"/>
        <v>0</v>
      </c>
      <c r="G43" s="90">
        <f t="shared" si="9"/>
        <v>0</v>
      </c>
      <c r="H43" s="90">
        <f t="shared" si="9"/>
        <v>105111510.86</v>
      </c>
      <c r="I43" s="62">
        <f t="shared" si="9"/>
        <v>2</v>
      </c>
    </row>
    <row r="44" spans="1:11" ht="18" customHeight="1">
      <c r="A44" s="28">
        <v>38</v>
      </c>
      <c r="B44" s="30">
        <v>42</v>
      </c>
      <c r="C44" s="49" t="s">
        <v>52</v>
      </c>
      <c r="D44" s="93"/>
      <c r="E44" s="94"/>
      <c r="F44" s="94"/>
      <c r="G44" s="94"/>
      <c r="H44" s="94"/>
      <c r="I44" s="15"/>
    </row>
    <row r="45" spans="1:11" ht="18" customHeight="1">
      <c r="A45" s="28">
        <v>39</v>
      </c>
      <c r="B45" s="30">
        <v>43</v>
      </c>
      <c r="C45" s="58" t="s">
        <v>53</v>
      </c>
      <c r="D45" s="89">
        <f t="shared" ref="D45:I45" si="10">SUM(D46:D48)</f>
        <v>98486757</v>
      </c>
      <c r="E45" s="89">
        <f t="shared" si="10"/>
        <v>465812454.00999999</v>
      </c>
      <c r="F45" s="89">
        <f t="shared" si="10"/>
        <v>104438189.93000001</v>
      </c>
      <c r="G45" s="89">
        <f t="shared" si="10"/>
        <v>0</v>
      </c>
      <c r="H45" s="89">
        <f t="shared" si="10"/>
        <v>570250643.94000006</v>
      </c>
      <c r="I45" s="46">
        <f t="shared" si="10"/>
        <v>1</v>
      </c>
    </row>
    <row r="46" spans="1:11" ht="18" customHeight="1">
      <c r="A46" s="28">
        <v>40</v>
      </c>
      <c r="B46" s="30">
        <v>44</v>
      </c>
      <c r="C46" s="48" t="s">
        <v>94</v>
      </c>
      <c r="D46" s="89">
        <f>'[4]11_SOE'!J11+'[4]11_SOE'!J43+'[4]11_SOE'!J84+'[4]11_SOE'!J159</f>
        <v>98486757</v>
      </c>
      <c r="E46" s="89">
        <f>'[4]11_SOE'!O11+'[4]11_SOE'!O43+'[4]11_SOE'!O84</f>
        <v>465812454.00999999</v>
      </c>
      <c r="F46" s="89">
        <f>'[4]11_SOE'!O159</f>
        <v>104438189.93000001</v>
      </c>
      <c r="G46" s="89">
        <f>'[4]15_SOE_TF'!H23</f>
        <v>0</v>
      </c>
      <c r="H46" s="89">
        <f>SUM(E46:G46)</f>
        <v>570250643.94000006</v>
      </c>
      <c r="I46" s="8">
        <f>(E46+F46)/(E$45+F$45)</f>
        <v>1</v>
      </c>
    </row>
    <row r="47" spans="1:11" ht="18" customHeight="1">
      <c r="A47" s="28">
        <v>41</v>
      </c>
      <c r="B47" s="30">
        <v>45</v>
      </c>
      <c r="C47" s="48" t="s">
        <v>54</v>
      </c>
      <c r="D47" s="89">
        <f>'[4]11_SOE'!K142</f>
        <v>0</v>
      </c>
      <c r="E47" s="89">
        <f>'[4]11_SOE'!P142</f>
        <v>0</v>
      </c>
      <c r="F47" s="89">
        <v>0</v>
      </c>
      <c r="G47" s="91"/>
      <c r="H47" s="89">
        <f>SUM(E47:G47)</f>
        <v>0</v>
      </c>
      <c r="I47" s="8">
        <f>(E47+F47)/(E$45+F$45)</f>
        <v>0</v>
      </c>
    </row>
    <row r="48" spans="1:11" ht="18" customHeight="1">
      <c r="A48" s="28">
        <v>42</v>
      </c>
      <c r="B48" s="30">
        <v>46</v>
      </c>
      <c r="C48" s="59" t="s">
        <v>55</v>
      </c>
      <c r="D48" s="89">
        <f>'[4]11_SOE'!K143</f>
        <v>0</v>
      </c>
      <c r="E48" s="89">
        <f>'[4]11_SOE'!P143</f>
        <v>0</v>
      </c>
      <c r="F48" s="89">
        <v>0</v>
      </c>
      <c r="G48" s="91"/>
      <c r="H48" s="89">
        <f>SUM(E48:G48)</f>
        <v>0</v>
      </c>
      <c r="I48" s="8">
        <f>(E48+F48)/(E$45+F$45)</f>
        <v>0</v>
      </c>
    </row>
    <row r="49" spans="1:9" ht="18" customHeight="1">
      <c r="A49" s="28">
        <v>43</v>
      </c>
      <c r="B49" s="30">
        <v>47</v>
      </c>
      <c r="C49" s="65" t="s">
        <v>56</v>
      </c>
      <c r="D49" s="89">
        <f t="shared" ref="D49:I49" si="11">D50+D51</f>
        <v>180000000</v>
      </c>
      <c r="E49" s="89">
        <f t="shared" si="11"/>
        <v>160616889.38</v>
      </c>
      <c r="F49" s="89">
        <f t="shared" si="11"/>
        <v>0</v>
      </c>
      <c r="G49" s="89">
        <f t="shared" si="11"/>
        <v>0</v>
      </c>
      <c r="H49" s="89">
        <f t="shared" si="11"/>
        <v>160616889.38</v>
      </c>
      <c r="I49" s="46">
        <f t="shared" si="11"/>
        <v>1</v>
      </c>
    </row>
    <row r="50" spans="1:9" ht="18" customHeight="1">
      <c r="A50" s="28">
        <v>44</v>
      </c>
      <c r="B50" s="30">
        <v>48</v>
      </c>
      <c r="C50" s="61" t="s">
        <v>57</v>
      </c>
      <c r="D50" s="89">
        <f>'[4]11_SOE'!K118</f>
        <v>180000000</v>
      </c>
      <c r="E50" s="89">
        <f>'[4]11_SOE'!N118</f>
        <v>160616889.38</v>
      </c>
      <c r="F50" s="89">
        <f>'[4]11_SOE'!N156</f>
        <v>0</v>
      </c>
      <c r="G50" s="91"/>
      <c r="H50" s="89">
        <f>SUM(E50:G50)</f>
        <v>160616889.38</v>
      </c>
      <c r="I50" s="8">
        <f>(E50+F50)/(E$49+F$49)</f>
        <v>1</v>
      </c>
    </row>
    <row r="51" spans="1:9" ht="18" customHeight="1">
      <c r="A51" s="28">
        <v>45</v>
      </c>
      <c r="B51" s="30">
        <v>49</v>
      </c>
      <c r="C51" s="48" t="s">
        <v>58</v>
      </c>
      <c r="D51" s="89">
        <f>'[4]11_SOE'!K140</f>
        <v>0</v>
      </c>
      <c r="E51" s="89">
        <f>'[4]11_SOE'!N140</f>
        <v>0</v>
      </c>
      <c r="F51" s="89">
        <v>0</v>
      </c>
      <c r="G51" s="91"/>
      <c r="H51" s="89">
        <f>SUM(E51:G51)</f>
        <v>0</v>
      </c>
      <c r="I51" s="8">
        <f>(E51+F51)/(E$49+F$49)</f>
        <v>0</v>
      </c>
    </row>
    <row r="52" spans="1:9" ht="18" customHeight="1">
      <c r="A52" s="28">
        <v>46</v>
      </c>
      <c r="B52" s="30">
        <v>50</v>
      </c>
      <c r="C52" s="49" t="s">
        <v>59</v>
      </c>
      <c r="D52" s="89">
        <f>D45+D49</f>
        <v>278486757</v>
      </c>
      <c r="E52" s="89">
        <f>E45+E49</f>
        <v>626429343.38999999</v>
      </c>
      <c r="F52" s="89">
        <f>F45+F49</f>
        <v>104438189.93000001</v>
      </c>
      <c r="G52" s="89">
        <f>G45+G49</f>
        <v>0</v>
      </c>
      <c r="H52" s="89">
        <f>H45+H49</f>
        <v>730867533.32000005</v>
      </c>
      <c r="I52" s="66"/>
    </row>
    <row r="53" spans="1:9" ht="18" customHeight="1">
      <c r="A53" s="28">
        <v>47</v>
      </c>
      <c r="B53" s="30">
        <v>51</v>
      </c>
      <c r="C53" s="67" t="s">
        <v>60</v>
      </c>
      <c r="D53" s="89">
        <f>D34+D43-D52</f>
        <v>-126349380.71000004</v>
      </c>
      <c r="E53" s="89">
        <f>E34+E43-E52</f>
        <v>14508212.289999962</v>
      </c>
      <c r="F53" s="89">
        <f>F34+F43-F52</f>
        <v>-20578438.870000005</v>
      </c>
      <c r="G53" s="89">
        <f>G34+G43-G52</f>
        <v>1925767.1100000143</v>
      </c>
      <c r="H53" s="89">
        <f>H34+H43-H52</f>
        <v>-4144459.4700001478</v>
      </c>
      <c r="I53" s="46"/>
    </row>
    <row r="54" spans="1:9" ht="18" customHeight="1">
      <c r="A54" s="28">
        <v>48</v>
      </c>
      <c r="B54" s="30">
        <v>52</v>
      </c>
      <c r="C54" s="65" t="s">
        <v>61</v>
      </c>
      <c r="D54" s="89">
        <f>E54+F54+G54</f>
        <v>1033298113.0500001</v>
      </c>
      <c r="E54" s="89">
        <f>'[4]16_SRE_Fund_Balance'!E15</f>
        <v>752345159.33000004</v>
      </c>
      <c r="F54" s="89">
        <f>'[4]16_SRE_Fund_Balance'!F15</f>
        <v>172227343.59</v>
      </c>
      <c r="G54" s="89">
        <f>'[4]16_SRE_Fund_Balance'!G15</f>
        <v>108725610.13</v>
      </c>
      <c r="H54" s="89">
        <f>SUM(E54:G54)</f>
        <v>1033298113.0500001</v>
      </c>
      <c r="I54" s="8"/>
    </row>
    <row r="55" spans="1:9" ht="18" customHeight="1">
      <c r="A55" s="28">
        <v>49</v>
      </c>
      <c r="B55" s="30">
        <v>53</v>
      </c>
      <c r="C55" s="65" t="s">
        <v>62</v>
      </c>
      <c r="D55" s="89">
        <f>D53+D54</f>
        <v>906948732.34000003</v>
      </c>
      <c r="E55" s="89">
        <f>E53+E54</f>
        <v>766853371.62</v>
      </c>
      <c r="F55" s="89">
        <f>F53+F54</f>
        <v>151648904.72</v>
      </c>
      <c r="G55" s="89">
        <f>G53+G54</f>
        <v>110651377.24000001</v>
      </c>
      <c r="H55" s="89">
        <f>H53+H54</f>
        <v>1029153653.5799999</v>
      </c>
      <c r="I55" s="8"/>
    </row>
    <row r="56" spans="1:9" ht="18" customHeight="1">
      <c r="A56" s="28">
        <v>50</v>
      </c>
      <c r="B56" s="30">
        <v>54</v>
      </c>
      <c r="C56" s="65" t="s">
        <v>63</v>
      </c>
      <c r="D56" s="89">
        <f>E56+F56+G56</f>
        <v>100850349.81</v>
      </c>
      <c r="E56" s="89">
        <f>'[4]11_SOE'!P161</f>
        <v>100850349.81</v>
      </c>
      <c r="F56" s="89">
        <f>'[4]11_SOE'!P162</f>
        <v>0</v>
      </c>
      <c r="G56" s="91"/>
      <c r="H56" s="89">
        <f>SUM(E56:G56)</f>
        <v>100850349.81</v>
      </c>
      <c r="I56" s="8"/>
    </row>
    <row r="57" spans="1:9" ht="18" customHeight="1">
      <c r="A57" s="28">
        <v>51</v>
      </c>
      <c r="B57" s="30">
        <v>55</v>
      </c>
      <c r="C57" s="55" t="s">
        <v>64</v>
      </c>
      <c r="D57" s="95">
        <f>D55-D56</f>
        <v>806098382.52999997</v>
      </c>
      <c r="E57" s="95">
        <f>E55-E56</f>
        <v>666003021.80999994</v>
      </c>
      <c r="F57" s="95">
        <f>F55-F56</f>
        <v>151648904.72</v>
      </c>
      <c r="G57" s="95">
        <f>G55-G56</f>
        <v>110651377.24000001</v>
      </c>
      <c r="H57" s="95">
        <f>H55-H56</f>
        <v>928303303.76999998</v>
      </c>
      <c r="I57" s="16"/>
    </row>
    <row r="58" spans="1:9" ht="18" customHeight="1">
      <c r="B58" s="68"/>
      <c r="C58" s="69" t="s">
        <v>65</v>
      </c>
      <c r="D58" s="89">
        <f>'[4]11_SOE'!K163</f>
        <v>395575355.24000001</v>
      </c>
      <c r="E58" s="89">
        <f>'[4]11_SOE'!P163</f>
        <v>333454574</v>
      </c>
      <c r="F58" s="89"/>
      <c r="G58" s="89"/>
      <c r="H58" s="89">
        <f>SUM(E58:G58)</f>
        <v>333454574</v>
      </c>
      <c r="I58" s="17">
        <f>D58-H58</f>
        <v>62120781.24000001</v>
      </c>
    </row>
    <row r="59" spans="1:9" ht="18" customHeight="1">
      <c r="A59" s="28">
        <v>52</v>
      </c>
      <c r="C59" s="30" t="s">
        <v>66</v>
      </c>
      <c r="D59" s="96">
        <f>+'[4]16_SRE_Fund_Balance'!E14</f>
        <v>3253160060.02</v>
      </c>
      <c r="E59" s="97"/>
      <c r="F59" s="97"/>
      <c r="G59" s="97"/>
      <c r="H59" s="97"/>
      <c r="I59" s="19"/>
    </row>
    <row r="60" spans="1:9" ht="18" customHeight="1">
      <c r="B60" s="70" t="s">
        <v>67</v>
      </c>
      <c r="C60" s="71"/>
      <c r="D60" s="98"/>
      <c r="E60" s="98"/>
      <c r="F60" s="98"/>
      <c r="G60" s="98"/>
      <c r="H60" s="98"/>
      <c r="I60" s="20"/>
    </row>
    <row r="61" spans="1:9" ht="18" customHeight="1">
      <c r="C61" s="71" t="s">
        <v>68</v>
      </c>
      <c r="D61" s="99"/>
      <c r="E61" s="100" t="s">
        <v>69</v>
      </c>
      <c r="F61" s="100" t="s">
        <v>9</v>
      </c>
      <c r="G61" s="100" t="s">
        <v>80</v>
      </c>
      <c r="H61" s="100" t="s">
        <v>70</v>
      </c>
      <c r="I61" s="22"/>
    </row>
    <row r="62" spans="1:9" ht="18" customHeight="1">
      <c r="C62" s="71" t="s">
        <v>71</v>
      </c>
      <c r="D62" s="101"/>
      <c r="E62" s="102">
        <f>'[4]16_SRE_Fund_Balance'!E9</f>
        <v>60299445.649999999</v>
      </c>
      <c r="F62" s="102">
        <f>'[4]16_SRE_Fund_Balance'!F9</f>
        <v>1821335.19</v>
      </c>
      <c r="G62" s="102">
        <f>'[4]16_SRE_Fund_Balance'!G9</f>
        <v>0</v>
      </c>
      <c r="H62" s="102">
        <f>SUM(E62:G62)</f>
        <v>62120780.839999996</v>
      </c>
      <c r="I62" s="22"/>
    </row>
    <row r="63" spans="1:9" ht="18" customHeight="1">
      <c r="C63" s="71" t="s">
        <v>95</v>
      </c>
      <c r="D63" s="103"/>
      <c r="E63" s="102">
        <f>'[4]16_SRE_Fund_Balance'!E10</f>
        <v>139010810.19999999</v>
      </c>
      <c r="F63" s="102">
        <f>'[4]16_SRE_Fund_Balance'!F10</f>
        <v>9205033.0399999991</v>
      </c>
      <c r="G63" s="102">
        <f>'[4]16_SRE_Fund_Balance'!G10</f>
        <v>110651377.23999999</v>
      </c>
      <c r="H63" s="102">
        <f>SUM(E63:G63)</f>
        <v>258867220.47999996</v>
      </c>
      <c r="I63" s="20"/>
    </row>
    <row r="64" spans="1:9" ht="18" customHeight="1">
      <c r="C64" s="71" t="s">
        <v>72</v>
      </c>
      <c r="D64" s="103"/>
      <c r="E64" s="102">
        <f>'[4]16_SRE_Fund_Balance'!E11</f>
        <v>219015642.16</v>
      </c>
      <c r="F64" s="102">
        <f>'[4]16_SRE_Fund_Balance'!F11</f>
        <v>32890851.899999999</v>
      </c>
      <c r="G64" s="102">
        <f>'[4]16_SRE_Fund_Balance'!G11</f>
        <v>0</v>
      </c>
      <c r="H64" s="102">
        <f>SUM(E64:G64)</f>
        <v>251906494.06</v>
      </c>
      <c r="I64" s="20"/>
    </row>
    <row r="65" spans="3:10" s="5" customFormat="1" ht="18" customHeight="1">
      <c r="C65" s="70" t="s">
        <v>73</v>
      </c>
      <c r="D65" s="103"/>
      <c r="E65" s="102">
        <f>'[4]16_SRE_Fund_Balance'!E12</f>
        <v>0</v>
      </c>
      <c r="F65" s="102">
        <f>'[4]16_SRE_Fund_Balance'!F12</f>
        <v>107731684.59</v>
      </c>
      <c r="G65" s="102">
        <f>'[4]16_SRE_Fund_Balance'!G12</f>
        <v>0</v>
      </c>
      <c r="H65" s="102">
        <f>SUM(E65:G65)</f>
        <v>107731684.59</v>
      </c>
      <c r="I65" s="20"/>
    </row>
    <row r="66" spans="3:10" s="5" customFormat="1" ht="18" customHeight="1">
      <c r="C66" s="70" t="s">
        <v>96</v>
      </c>
      <c r="D66" s="103"/>
      <c r="E66" s="102">
        <f>SUM(E62:E65)</f>
        <v>418325898.00999999</v>
      </c>
      <c r="F66" s="102">
        <f>SUM(F62:F65)</f>
        <v>151648904.72</v>
      </c>
      <c r="G66" s="102">
        <f>SUM(G62:G65)</f>
        <v>110651377.23999999</v>
      </c>
      <c r="H66" s="102">
        <f>SUM(H62:H65)</f>
        <v>680626179.96999991</v>
      </c>
      <c r="I66" s="20"/>
    </row>
    <row r="67" spans="3:10" s="5" customFormat="1" ht="18" customHeight="1">
      <c r="C67" s="71"/>
      <c r="D67" s="85"/>
      <c r="E67" s="85"/>
      <c r="F67" s="86"/>
      <c r="G67" s="86"/>
      <c r="H67" s="86"/>
      <c r="I67" s="20"/>
    </row>
    <row r="68" spans="3:10" s="5" customFormat="1" ht="18" customHeight="1">
      <c r="C68" s="70"/>
      <c r="D68" s="87"/>
      <c r="E68" s="87" t="s">
        <v>74</v>
      </c>
      <c r="F68" s="87"/>
      <c r="G68" s="87"/>
      <c r="H68" s="87"/>
      <c r="I68" s="22"/>
    </row>
    <row r="69" spans="3:10" s="5" customFormat="1" ht="18" customHeight="1">
      <c r="C69" s="22"/>
      <c r="D69" s="87"/>
      <c r="E69" s="87"/>
      <c r="F69" s="130" t="s">
        <v>75</v>
      </c>
      <c r="G69" s="130"/>
      <c r="H69" s="130"/>
      <c r="I69" s="22"/>
    </row>
    <row r="70" spans="3:10" s="5" customFormat="1" ht="18" customHeight="1">
      <c r="C70" s="22"/>
      <c r="D70" s="87"/>
      <c r="E70" s="87"/>
      <c r="F70" s="131" t="s">
        <v>84</v>
      </c>
      <c r="G70" s="131"/>
      <c r="H70" s="131"/>
      <c r="I70" s="22"/>
    </row>
    <row r="71" spans="3:10" s="5" customFormat="1">
      <c r="D71" s="88"/>
      <c r="E71" s="88"/>
      <c r="F71" s="88"/>
      <c r="G71" s="88"/>
      <c r="H71" s="88"/>
    </row>
    <row r="72" spans="3:10" s="5" customFormat="1">
      <c r="C72" s="104" t="s">
        <v>85</v>
      </c>
      <c r="D72" s="88"/>
      <c r="E72" s="88"/>
      <c r="F72" s="88"/>
      <c r="G72" s="88"/>
      <c r="H72" s="88"/>
    </row>
    <row r="73" spans="3:10" s="5" customFormat="1">
      <c r="D73" s="88"/>
      <c r="E73" s="88"/>
      <c r="F73" s="88"/>
      <c r="G73" s="88"/>
      <c r="H73" s="88"/>
    </row>
    <row r="74" spans="3:10" s="5" customFormat="1">
      <c r="C74" s="1" t="s">
        <v>86</v>
      </c>
      <c r="D74" s="2"/>
      <c r="E74" s="2"/>
      <c r="F74" s="2"/>
      <c r="G74" s="2"/>
      <c r="H74" s="2"/>
      <c r="I74" s="3"/>
      <c r="J74" s="3"/>
    </row>
    <row r="75" spans="3:10" s="5" customFormat="1">
      <c r="C75" s="1" t="s">
        <v>87</v>
      </c>
      <c r="D75" s="2"/>
      <c r="E75" s="2"/>
      <c r="F75" s="2"/>
      <c r="G75" s="2"/>
      <c r="H75" s="2"/>
      <c r="I75" s="3"/>
      <c r="J75" s="3"/>
    </row>
    <row r="76" spans="3:10" s="5" customFormat="1">
      <c r="D76" s="88"/>
      <c r="E76" s="88"/>
      <c r="F76" s="88"/>
      <c r="G76" s="88"/>
      <c r="H76" s="88"/>
    </row>
    <row r="77" spans="3:10" s="5" customFormat="1">
      <c r="C77" s="1" t="s">
        <v>88</v>
      </c>
      <c r="D77" s="2"/>
      <c r="E77" s="2"/>
      <c r="F77" s="88"/>
      <c r="G77" s="88"/>
      <c r="H77" s="88"/>
    </row>
    <row r="78" spans="3:10" s="5" customFormat="1">
      <c r="D78" s="88"/>
      <c r="E78" s="88"/>
      <c r="F78" s="88"/>
      <c r="G78" s="88"/>
      <c r="H78" s="88"/>
    </row>
    <row r="79" spans="3:10" s="5" customFormat="1">
      <c r="C79" s="105" t="s">
        <v>89</v>
      </c>
      <c r="D79" s="88" t="s">
        <v>90</v>
      </c>
      <c r="E79" s="106">
        <v>312509671.10000002</v>
      </c>
      <c r="F79" s="88"/>
      <c r="G79" s="88"/>
      <c r="H79" s="88"/>
    </row>
    <row r="80" spans="3:10" s="5" customFormat="1" ht="17.25" thickBot="1">
      <c r="C80" s="5" t="s">
        <v>91</v>
      </c>
      <c r="D80" s="88" t="s">
        <v>9</v>
      </c>
      <c r="E80" s="107">
        <v>83065684.140000001</v>
      </c>
      <c r="F80" s="88"/>
      <c r="G80" s="88"/>
      <c r="H80" s="88"/>
    </row>
    <row r="81" spans="3:5" s="5" customFormat="1" ht="17.25" thickTop="1">
      <c r="D81" s="88" t="s">
        <v>92</v>
      </c>
      <c r="E81" s="108">
        <f>+E80+E79</f>
        <v>395575355.24000001</v>
      </c>
    </row>
    <row r="82" spans="3:5" s="5" customFormat="1">
      <c r="D82" s="88"/>
      <c r="E82" s="88"/>
    </row>
    <row r="83" spans="3:5" s="5" customFormat="1">
      <c r="C83" s="1" t="s">
        <v>97</v>
      </c>
      <c r="D83" s="88"/>
      <c r="E83" s="88"/>
    </row>
  </sheetData>
  <mergeCells count="3">
    <mergeCell ref="C3:I3"/>
    <mergeCell ref="F69:H69"/>
    <mergeCell ref="F70:H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SRE</vt:lpstr>
      <vt:lpstr>Q3</vt:lpstr>
      <vt:lpstr>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Regemel</dc:creator>
  <cp:lastModifiedBy>pc2</cp:lastModifiedBy>
  <dcterms:created xsi:type="dcterms:W3CDTF">2014-06-03T03:02:50Z</dcterms:created>
  <dcterms:modified xsi:type="dcterms:W3CDTF">2014-06-03T03:27:12Z</dcterms:modified>
</cp:coreProperties>
</file>