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020" windowWidth="20535" windowHeight="4080"/>
  </bookViews>
  <sheets>
    <sheet name="20%ira" sheetId="5" r:id="rId1"/>
    <sheet name="LDRRM" sheetId="6" r:id="rId2"/>
    <sheet name="SEF" sheetId="8" r:id="rId3"/>
    <sheet name="CASHFLOWS" sheetId="9" r:id="rId4"/>
    <sheet name="TRUST FUND" sheetId="10" r:id="rId5"/>
    <sheet name="UNLIQUIDATED" sheetId="11" r:id="rId6"/>
  </sheets>
  <externalReferences>
    <externalReference r:id="rId7"/>
    <externalReference r:id="rId8"/>
    <externalReference r:id="rId9"/>
  </externalReferences>
  <definedNames>
    <definedName name="_xlnm.Print_Area" localSheetId="0">'20%ira'!$A$1:$I$128</definedName>
    <definedName name="_xlnm.Print_Titles" localSheetId="0">'20%ira'!$8:$9</definedName>
  </definedNames>
  <calcPr calcId="124519"/>
</workbook>
</file>

<file path=xl/calcChain.xml><?xml version="1.0" encoding="utf-8"?>
<calcChain xmlns="http://schemas.openxmlformats.org/spreadsheetml/2006/main">
  <c r="J97" i="11"/>
  <c r="J98" s="1"/>
  <c r="I97"/>
  <c r="H97"/>
  <c r="G97"/>
  <c r="F97"/>
  <c r="F98" s="1"/>
  <c r="E97"/>
  <c r="B97"/>
  <c r="B98" s="1"/>
  <c r="B94"/>
  <c r="B93"/>
  <c r="B92"/>
  <c r="B91"/>
  <c r="B90"/>
  <c r="B89"/>
  <c r="J87"/>
  <c r="I87"/>
  <c r="H87"/>
  <c r="G87"/>
  <c r="F87"/>
  <c r="E87"/>
  <c r="E98" s="1"/>
  <c r="B87"/>
  <c r="J59"/>
  <c r="I59"/>
  <c r="H59"/>
  <c r="G59"/>
  <c r="F59"/>
  <c r="E59"/>
  <c r="B59"/>
  <c r="B42"/>
  <c r="B41"/>
  <c r="B40"/>
  <c r="B39"/>
  <c r="B38"/>
  <c r="B37"/>
  <c r="B36"/>
  <c r="B35"/>
  <c r="B34"/>
  <c r="B33"/>
  <c r="B32"/>
  <c r="B31"/>
  <c r="B30"/>
  <c r="B29"/>
  <c r="B28"/>
  <c r="B27"/>
  <c r="B26"/>
  <c r="B25"/>
  <c r="B24"/>
  <c r="B23"/>
  <c r="B22"/>
  <c r="B21"/>
  <c r="B20"/>
  <c r="B19"/>
  <c r="B18"/>
  <c r="B17"/>
  <c r="E44" i="9" l="1"/>
  <c r="E45" s="1"/>
  <c r="E41"/>
  <c r="E40"/>
  <c r="E35"/>
  <c r="E33"/>
  <c r="E36" s="1"/>
  <c r="E29"/>
  <c r="E30" s="1"/>
  <c r="E22"/>
  <c r="E21"/>
  <c r="E20"/>
  <c r="E19"/>
  <c r="E23" s="1"/>
  <c r="E18"/>
  <c r="E15"/>
  <c r="E14"/>
  <c r="E13"/>
  <c r="E12"/>
  <c r="E11"/>
  <c r="E16" s="1"/>
  <c r="E24" s="1"/>
  <c r="E48" l="1"/>
  <c r="E50" s="1"/>
  <c r="E37"/>
  <c r="E46"/>
  <c r="I22" i="8" l="1"/>
  <c r="I36" s="1"/>
  <c r="I37" s="1"/>
  <c r="I11"/>
  <c r="F51" i="6" l="1"/>
  <c r="B51"/>
  <c r="F50"/>
  <c r="E50"/>
  <c r="E51" s="1"/>
  <c r="D50"/>
  <c r="B50"/>
  <c r="C40"/>
  <c r="C50" s="1"/>
  <c r="F19"/>
  <c r="E19"/>
  <c r="D19"/>
  <c r="D51" s="1"/>
  <c r="C19"/>
  <c r="G19" s="1"/>
  <c r="B19"/>
  <c r="G18"/>
  <c r="G17"/>
  <c r="G50" l="1"/>
  <c r="C51"/>
  <c r="G51" s="1"/>
  <c r="G118" i="5" l="1"/>
  <c r="C118"/>
  <c r="G114"/>
  <c r="G66"/>
  <c r="C114"/>
  <c r="C66"/>
  <c r="G102"/>
  <c r="G101"/>
  <c r="G96"/>
  <c r="G89"/>
  <c r="G90"/>
  <c r="G11"/>
  <c r="G12"/>
  <c r="G13"/>
  <c r="G15"/>
  <c r="G16"/>
  <c r="G17"/>
  <c r="G19"/>
  <c r="G31"/>
  <c r="G35"/>
  <c r="G38"/>
  <c r="G57"/>
  <c r="G61"/>
  <c r="G30"/>
  <c r="G29"/>
  <c r="G28"/>
  <c r="G27"/>
  <c r="G26"/>
  <c r="G25"/>
  <c r="G24"/>
  <c r="G23"/>
  <c r="G22"/>
  <c r="G21"/>
  <c r="G20"/>
  <c r="G18"/>
  <c r="G14"/>
  <c r="C108"/>
</calcChain>
</file>

<file path=xl/comments1.xml><?xml version="1.0" encoding="utf-8"?>
<comments xmlns="http://schemas.openxmlformats.org/spreadsheetml/2006/main">
  <authors>
    <author>Pangasinan Accounting</author>
  </authors>
  <commentList>
    <comment ref="I11" authorId="0">
      <text>
        <r>
          <rPr>
            <b/>
            <sz val="9"/>
            <color indexed="81"/>
            <rFont val="Tahoma"/>
            <charset val="1"/>
          </rPr>
          <t>Pangasinan Accounting:</t>
        </r>
        <r>
          <rPr>
            <sz val="9"/>
            <color indexed="81"/>
            <rFont val="Tahoma"/>
            <charset val="1"/>
          </rPr>
          <t xml:space="preserve">
</t>
        </r>
      </text>
    </comment>
  </commentList>
</comments>
</file>

<file path=xl/sharedStrings.xml><?xml version="1.0" encoding="utf-8"?>
<sst xmlns="http://schemas.openxmlformats.org/spreadsheetml/2006/main" count="577" uniqueCount="437">
  <si>
    <t>FDP Form 7- 20% Component of the IRA Utilization</t>
  </si>
  <si>
    <t>20% COMPONENT OF THE IRA UTILIZATION</t>
  </si>
  <si>
    <t>Province, City or Municipality:  PANGASINAN</t>
  </si>
  <si>
    <t>PROGRAM OR PROJECT</t>
  </si>
  <si>
    <t>LOCATION</t>
  </si>
  <si>
    <t>TOTAL COST</t>
  </si>
  <si>
    <t>DATE STARTED</t>
  </si>
  <si>
    <t>TARGET COMPLETION DATE</t>
  </si>
  <si>
    <t>% OF COMPLETION</t>
  </si>
  <si>
    <t>TOTAL COST INCURRED TO DATE</t>
  </si>
  <si>
    <t>PROJECT STATUS</t>
  </si>
  <si>
    <t>No. of Extensions, if any</t>
  </si>
  <si>
    <t>Remarks</t>
  </si>
  <si>
    <t>Social Development</t>
  </si>
  <si>
    <t>Economic  Development</t>
  </si>
  <si>
    <t>Environmental  Development</t>
  </si>
  <si>
    <t>FOR THE 1ST QUARTER, CY 2017</t>
  </si>
  <si>
    <t>Labor, materials, equipment and other incidentals for the rehabilitation of Bleachers, shower rooms, comfort rooms and fence at swimming pool, NRSCC, Lingayen</t>
  </si>
  <si>
    <t>Labor, materials, equipment and other incidentals for the rehabilitation and repair of Drainage and elevation of concrete pavement at Zone 4, Pangapisan Sur, Lingayen</t>
  </si>
  <si>
    <t>Labor, materials, equipment and other incidentals for the construction of Brgy. Health Center at Brgy. Landas, Mangaldan</t>
  </si>
  <si>
    <t>Labor, materials, equipment and other incidentals for the repair/rehabilitation of Multi-Purpose Hall at Brgy. Awai, San Jacinto</t>
  </si>
  <si>
    <t>Labor, materials, equipment and other incidentals for the construction of drainage canal w/ cover at Brgy. Polong Norte, Malasiqui</t>
  </si>
  <si>
    <t>Labor, materials, equipment and other incidentals for the construction of CHB Drainage Canal (Continuation) at Brgy. Cabalitian, Asingan</t>
  </si>
  <si>
    <t>Labor, materials, equipment and other incidentals for the improvement/repair of Health Center at Brgy. Coliling, Rosales</t>
  </si>
  <si>
    <t>Labor, materials, equipment and other incidentals for the construction of Solar Dryer at Brgy. Salavante, Mangatarem</t>
  </si>
  <si>
    <t>Labor, materials, equipment and other incidentals for the construction of drainage canal w/ concrete cover at Abalos St., Mangaldan</t>
  </si>
  <si>
    <t>Labor, materials, equipment and other incidentals for the construction of covered court (steel col) phase II, Brgy. Paitan, Sta. Maria</t>
  </si>
  <si>
    <t>Labor, materials, equipment and other incidentals for the construction of Multi-purpose Hall 2-Storey Bldg. at Brgy. Labney, San Jacinto</t>
  </si>
  <si>
    <t>Labor, materials, equipment and other incidentals for the construction of Drainage Canal at Amansabina, Mangaldan</t>
  </si>
  <si>
    <t>Labor, materials, equipment and other incidentals for the completion of 2-storey Brgy. Hall Bldg., at Brgy. Lipay, Villasis</t>
  </si>
  <si>
    <t>Labor, materials, equipment and other incidentals for the construction of covered court at Brgy. Banaoang, Mangaldan</t>
  </si>
  <si>
    <t>Labor, materials, equipment and other incidentals for the improvement/extension of Municipal Hall Bldg., Bugallon</t>
  </si>
  <si>
    <t>Labor, materials, equipment and other incidentals for the construction of 2-storey Training Center at  Poblacion, Alcala</t>
  </si>
  <si>
    <t>120 pcs. Knapsack sprayer</t>
  </si>
  <si>
    <t>Labor, materials, equipment and other incidentals for the replacement of roofing &amp; rewiring of Main Bldg., Phase 1 at</t>
  </si>
  <si>
    <t>Labor, materials, equipment and other incidentals for the construction/provision of a) consruction/improvement of drainage system b) Waiting Area w/CR (Male/female) at Bayambang Dist. Hospital, Bayambang</t>
  </si>
  <si>
    <t>Labor, materials, equipment and other incidentals for the improvement of covered court and construction of perimeter fence with gate of Brgy. Hall Cmpd. At Malabobo, Mangatarem</t>
  </si>
  <si>
    <t>Labor, materials, equipment and other incidentals for the construction of Day Care Center with CR and Lavatory at Brgy. Cabarabuan, Mangatarem</t>
  </si>
  <si>
    <t>Labor, materials, equipment and other incidentals for the proposed construction of Additional decaying Pit Chamber at Urdaneta Dist. Hospital, Urdaneta</t>
  </si>
  <si>
    <t>Various materials for the construction of 16 units portalets and 5 units bambboo arc at OPAG, Sta. Barbara</t>
  </si>
  <si>
    <t>Labor, materials, equipment and other incidentals for the upgrading of MTS Panel, MCB Panel, Feederline at PESO, PRAC &amp; Prov'l Legal Office Bldgs., Lingayen</t>
  </si>
  <si>
    <t>Labor, materials, equipment and other incidentals necessary for the proposed 6 units bleacher at PNP Lingayen</t>
  </si>
  <si>
    <t>Various materials for the installation of Bamboo Poles for the Pistay Dayat 2017 Banner at PTDC &amp; Capitol Beachfront and Construction of Washing area at Veterans Park Area, Lingayen</t>
  </si>
  <si>
    <t>Labor, materials, equipment and other incidentals for the repair of 1-unit day care center at Brgy. Sapinit, San Carlos City</t>
  </si>
  <si>
    <t>Labor, materials, equipment and other incidentals for the concreting of solar dryer at Brgy. Gomez, Malasiqui</t>
  </si>
  <si>
    <t>100 units 7 HP air cooled diesel engine couple w/ 3" diameter pump with accessories</t>
  </si>
  <si>
    <t>Engine pumpset and other incidentals for the installation of 20 units STWIP (Open Well)</t>
  </si>
  <si>
    <t>Labor, materials, equipment and other incidentals for the installation of 57 units of STWIP of various barangays and Municipality of Pangasinan, District I-IV</t>
  </si>
  <si>
    <t>Labor, materials, equipment and other incidentals-construction of 1 unit water system (excavation, drilling &amp; installation of motorpump) at Buer-Bayaoas E/S, Aguilar</t>
  </si>
  <si>
    <t>Labor, materials, equipment and other incidentals-construction of 2 units artesian well (deep well) at Sitio Silag &amp; Allabon Proper, Brgy. Allabon, Agno</t>
  </si>
  <si>
    <t>Loans Granted to MPC's/ Livelihood Assoc'n</t>
  </si>
  <si>
    <t>Labor, materials, equipment and other incidentals for the construction of 2 units Artesian Well @ Brgy. Castaño, Pozorrubio</t>
  </si>
  <si>
    <t>Labor, materials, equipment and other incidentals for the construction of 2 units Artesian Well @ Brgy. Villegas, Pozorrubio</t>
  </si>
  <si>
    <t>Labor, materials, equipment and other incidentals for the construction of 2 units Artesian Well @ Brgy. Sablig, Anda</t>
  </si>
  <si>
    <t>Construction materials for the construction of 2 units Artesian Well at Brgy. Palisoc, Bautista, Pangasinan</t>
  </si>
  <si>
    <t>Various materials for the construction of 2 units deep well at Brgy. Ambayat 2nd, Bayambang</t>
  </si>
  <si>
    <t>Labor, materials, equipment and other incidentals for the construction of 2 units Artesian Well at Brgy. Fianza, San Nicolas</t>
  </si>
  <si>
    <t>Various materials for the construction of 2 units deep well at Brgy. Dusoc, Bayambang</t>
  </si>
  <si>
    <t>2 units Sub:2 3/8" Mayhew Jr. Box to 3 1/2 API Reg. Box (Weight: 16:3 lbs., Dimension: 10" Lx 4 1/2" W)</t>
  </si>
  <si>
    <t>Various materials for the construction of 2 units deep well (1 unit with jetmatic pumphead and 1 unit with motorpump) at Castusu Integrated School Casantiagoan, Laoac</t>
  </si>
  <si>
    <t>Labor, materials, equipment and other incidentals for the construction of two (2) units Artesian Well (w/ excavation) at San Eugenio, Natividad</t>
  </si>
  <si>
    <t>2 and 10 rolls 1" dia. PE Pipe SDR 11 and 3/4" dia. PE Pipe SDR 11, respectively, for the provision of  PE Pipe for connection of potable drinking water at Brgy. Babuyan, Infanta</t>
  </si>
  <si>
    <t>Amortization of Principal and Interest on Loan to the LBP</t>
  </si>
  <si>
    <t>414 MT of Asphalt Pre-mix for blocktopping of Perez St., Brgy. Poblacion, San Manuel</t>
  </si>
  <si>
    <t>Labor, materials, equipment and other incidentals for the  construction of 1 unit 3 barrel RCBC with Slope Protection &amp; Concreting of Road along Mabini Breeding Station (10.20) L.M.) at Mabini</t>
  </si>
  <si>
    <t>Labor materials, equipment and other incidentals for the construction of 1 unit 2 barrel RCBC (6.60) L.M.) at Manaoag</t>
  </si>
  <si>
    <t>Labor, materials, equipment and other incidentals necessary for the Rehabilitation of Taculit Bridge II (6 L.M.) at San Fabian</t>
  </si>
  <si>
    <t>1444 MT Pre-mix for blocktopping of various roads within the province</t>
  </si>
  <si>
    <t>184 MT Asphat Pre-mix and 8 drums emulsified asphalt for the asphalting of Brgy. Cacandungan Road, Bautista</t>
  </si>
  <si>
    <t>Labor, materials, equipment and other incidentals for the concreting of Brgy. Pita Road, Infanta</t>
  </si>
  <si>
    <t>Labor, materials, equipment and other incidentals for the improvement/rehabilitation of Sapang Bridge, Mangatarem</t>
  </si>
  <si>
    <t>Labor, materials, equipment and other incidentals necessary for the concreting of farm to market road, Brgy. Dorongan Sawat, Mangatarem</t>
  </si>
  <si>
    <t>Labor, materials, equipment and other incidentals necessary for the concreting of farm to market road, Brgy. Golden, Mapandan</t>
  </si>
  <si>
    <t>Labor, materials, equipment and other incidentals for the concreting of Sitio Baleno at Brgy. Warey, Malasiqui</t>
  </si>
  <si>
    <t>Labor, materials, equipment and other incidentals for the concreting of Maligaya-Sitio Banaolan Rd., Brgy. Palaming, San Carlos City</t>
  </si>
  <si>
    <t>Labor, material, equipment and other incidentals for the concreting of Purok 6 at Brgy. Sapinit, San Carlos City</t>
  </si>
  <si>
    <t>5 drum E. Asphalt &amp; 110 MT Asphalt Pre-mix for asphalting of Brgy. Sto. Tomas Road, San Jacinto</t>
  </si>
  <si>
    <t>644 MT Asphalt Pre-mix and 28 drums emulsified Asphalt for the asphalting of Baruan Road, Brgy. Baruan, Agno</t>
  </si>
  <si>
    <t>18 MT Asphalt Pre-mix and 6 drums Emulsified Asphalt used for asphalting/blocktopping of Lambayan Brgy. Road, Mapandan</t>
  </si>
  <si>
    <t>460 MT Asphalt Pre-mix and 20 drums E. Asphalt for the asphalting of Brgy. Road, Brgy. Centro Toma, Bani</t>
  </si>
  <si>
    <t>Labor, materials, equipment and other incidentals for the proposed concreting of Porok Ilang-ilang Road, Dahlia Road, Rosal Road at Brgy. Buer, Aguilar</t>
  </si>
  <si>
    <t>Labor, materials, equipment and other incidentals for the proposed concreting of New Street East Poblacion, Lingayen</t>
  </si>
  <si>
    <t>Labor, materials, equipment and other incidentals for the proposed concreting of Sitio Tanggal at Brgy. Lapa, Malasiqui</t>
  </si>
  <si>
    <t>Labor, materials, equipment and other incidentals for the concreting of Farm to Market Road Sitio Guilig, Guevara Road, Brgy. Guesang at Mangaldan</t>
  </si>
  <si>
    <t>Labor, materials, equipment and other incidentals for the concreting of Farm to Market Road at Calejon Road infront of Nibaliw E/S, Mangaldan</t>
  </si>
  <si>
    <t>Labor, materials, equipment and other incidentals for the concreting of Farm to Market Road at Brgy. Buaya, Mangatarem</t>
  </si>
  <si>
    <t>Labor, materials, equipment and other incidentals for the concreting of Brgy. Salvacion Road, Rosales</t>
  </si>
  <si>
    <t>Labor, materials, equipment and other incidentals for the proposed concreting of Sta. Isabel Road, Brgy. Palaris, San Carlos City</t>
  </si>
  <si>
    <t>Labor, materials, equipment and other incidentals for the concreting of Malasiqui-Catablan Road, Malasiqui, as per Extra Work Order #1</t>
  </si>
  <si>
    <t>Labor, materials, equipment and other incidentals for the rehabilitation/ improvement/ upgrading of Bugos-Iliw-Iliw Road, Burgos, as per Extra Work Order #2</t>
  </si>
  <si>
    <t>1652 MT Asphalt Pre-mix, 66 drums E. Asphalt for the improvement (patching/blocktopping) of various provincial Roads</t>
  </si>
  <si>
    <t>Labor, materials, equipment and other incidentals for the construction of stone masonry at Brgy. Guibel, San Jacinto</t>
  </si>
  <si>
    <t>Labor, materials, and other incidentals for the concreting of road with drainage canal at Luneta St., Brgy. Libsong East, Lingayen</t>
  </si>
  <si>
    <t>Labor, materials and other incidentals for the improvement (concreting) of road at Mendoza St., Brgy. Libsong West, Lingayen</t>
  </si>
  <si>
    <t>Labor, materials, and other incidentals for the concreting of road with RCCP at Brgy. Rizal Rosales</t>
  </si>
  <si>
    <t>Sagud Bahley, San Fabian</t>
  </si>
  <si>
    <t>Labor, materials, equipment and other incidentals for the construction of Multi-purpoose Bldg. (covered court)</t>
  </si>
  <si>
    <t>Municipal Plaza at Calasiao</t>
  </si>
  <si>
    <t>Labor, materials, equipment and other incidentals for the construction of Bleacher</t>
  </si>
  <si>
    <t>on going</t>
  </si>
  <si>
    <t>Brgy. Ketegan, Bautista</t>
  </si>
  <si>
    <t>Labor, materials, equipment and other incidentals for the proposed repair/rehabilitation of roofing of Multi-purpose Hall @ New Cemetery</t>
  </si>
  <si>
    <t>Not yet started</t>
  </si>
  <si>
    <t>Brgy. Dumpay, Basista</t>
  </si>
  <si>
    <t>Labor, materials and other incidentals for the floor slab Elevation and Extension of 5-span of covered court</t>
  </si>
  <si>
    <t>Brgy. Sinabaan, Bautista</t>
  </si>
  <si>
    <t xml:space="preserve">Labor, materials, equipment and other incidentals for the construction of covered court </t>
  </si>
  <si>
    <t>Lingayen</t>
  </si>
  <si>
    <t xml:space="preserve">Labor, materials, equipment and other incidentals necessary for the Rehabilitation of Swimming Pool at NRSCC </t>
  </si>
  <si>
    <t>Labor, materials, equipment and other incidentals for the construction/improvement of MPC Bldg.,</t>
  </si>
  <si>
    <t xml:space="preserve"> Asingan</t>
  </si>
  <si>
    <t xml:space="preserve">Labor, materials, equipment and other incidentals for the the Improvement of 2-storey Multi-Purpose Bldg., (Brgy. Hall) at Brgy. Magallanes (Phase 1), </t>
  </si>
  <si>
    <t>Tayug</t>
  </si>
  <si>
    <t>Brgy. San Vicente, Burgos, Pangasinan</t>
  </si>
  <si>
    <t>Labor, materials, equipment and other incidentals for the construction/rehab of various facilities for Drug Rehabilitation Center</t>
  </si>
  <si>
    <t xml:space="preserve">Labor, materials, equipment and other incidentals for the repair/improvemet of Labrador Municipal Hosp., </t>
  </si>
  <si>
    <t>Poblacion, Labrador</t>
  </si>
  <si>
    <t>Mapandan</t>
  </si>
  <si>
    <t>Brgy. Sta. Maria East, San Nicolas</t>
  </si>
  <si>
    <t xml:space="preserve">Labor, materials, equipment and other incidentals for the construction of 2 units Artesian Well </t>
  </si>
  <si>
    <t>Brgy. Canaoalan, Binmaley</t>
  </si>
  <si>
    <t xml:space="preserve">Labor, materials, equipment and other incidentals for the construction of 1 unit deep well  </t>
  </si>
  <si>
    <t xml:space="preserve"> Domalandan-Balangobong Road, Lingayen</t>
  </si>
  <si>
    <t xml:space="preserve">449 MT Asphalt Pre-mix and 15 drums for the asphalting/blocktopping </t>
  </si>
  <si>
    <t>Not stated</t>
  </si>
  <si>
    <t>Labor, materials, equipment and other incidentals for the proposed concreting of road</t>
  </si>
  <si>
    <t xml:space="preserve"> Brgy. Bocboc West, Aguilar</t>
  </si>
  <si>
    <t>Brgy. Panakol Road, Aguilar</t>
  </si>
  <si>
    <t>Brgy. Road at Brgy. San Pablo, Binanalonan</t>
  </si>
  <si>
    <t xml:space="preserve">86 MT Asphalt Pre-mix and 4 drums Emulsified Asphalt for asphalting/ blocktopping </t>
  </si>
  <si>
    <t>Sitio Pungis at Brgy. Warey, Malasiqui</t>
  </si>
  <si>
    <t xml:space="preserve">Labor, material, equipment and other incidentals for concreting </t>
  </si>
  <si>
    <t xml:space="preserve">Labor, material, equipment and other incidentals for  concreting </t>
  </si>
  <si>
    <t>Brgy. Antonio Village Road, Rosales</t>
  </si>
  <si>
    <t xml:space="preserve">159 MT Asphalt Pre-mix and 5 drums for use of Blocktopping </t>
  </si>
  <si>
    <t xml:space="preserve">288 MT Asphalt Pre-mix and 9 drums for use of blocktopping </t>
  </si>
  <si>
    <t>Zone 4 Road at Rosales</t>
  </si>
  <si>
    <t xml:space="preserve"> San Fabian</t>
  </si>
  <si>
    <t>Labor, materials, equipment and other incidentals for the rehabilitation of Taculit Bridge I (6 L.M.)</t>
  </si>
  <si>
    <t>Brgy. Garrita, Bani</t>
  </si>
  <si>
    <t xml:space="preserve">Labor, materials, equipment and other incidentals for the construction of hanging bridge </t>
  </si>
  <si>
    <r>
      <t xml:space="preserve">140 pcs jetmatic pump and 280 pcs. GI Pipes 1-1/4" </t>
    </r>
    <r>
      <rPr>
        <strike/>
        <sz val="12"/>
        <color theme="1"/>
        <rFont val="Calibri"/>
        <family val="2"/>
        <scheme val="minor"/>
      </rPr>
      <t>O</t>
    </r>
    <r>
      <rPr>
        <sz val="12"/>
        <color theme="1"/>
        <rFont val="Calibri"/>
        <family val="2"/>
        <scheme val="minor"/>
      </rPr>
      <t xml:space="preserve"> 20' sch. 40.</t>
    </r>
  </si>
  <si>
    <t>OBLIGATED</t>
  </si>
  <si>
    <t>We hereby certify that we have reviewed the contents and hereby attest to the veracity and correctness of the data or information contained in this document.</t>
  </si>
  <si>
    <t>Officer in Charge-Provincial Accounting Office</t>
  </si>
  <si>
    <t>Governor</t>
  </si>
  <si>
    <t>HON. AMADO I. ESPINO, III</t>
  </si>
  <si>
    <t>CATHERINE DC. CAMBA, CPA</t>
  </si>
  <si>
    <t>Sub-total</t>
  </si>
  <si>
    <t>Grand Total</t>
  </si>
  <si>
    <t>FDP Form 8 - Local Disaster Risk Reduction and Management Fund Utilization</t>
  </si>
  <si>
    <t>(COA Form)</t>
  </si>
  <si>
    <t>LOCAL DISASTER RISK REDUCTION AND MANAGEMENT FUND UTILIZATION</t>
  </si>
  <si>
    <t>For The Quarter January to March 2017</t>
  </si>
  <si>
    <t>Province of Pangasinan</t>
  </si>
  <si>
    <t>LDRRMF</t>
  </si>
  <si>
    <t>Particulars</t>
  </si>
  <si>
    <t>Quick Response</t>
  </si>
  <si>
    <t>Mitigation Fund</t>
  </si>
  <si>
    <t>NDRRMF</t>
  </si>
  <si>
    <t>From Other LGUs</t>
  </si>
  <si>
    <t>From Other Sources</t>
  </si>
  <si>
    <t>Total</t>
  </si>
  <si>
    <t>Fund (QRF)</t>
  </si>
  <si>
    <t>A. Sources of Funds:</t>
  </si>
  <si>
    <t>Current Appropriation</t>
  </si>
  <si>
    <t>Continuing Appropriation</t>
  </si>
  <si>
    <t>Previous Year's Appropriation transferred to the Special Trust Fund</t>
  </si>
  <si>
    <t>Transfers/Grants</t>
  </si>
  <si>
    <t>Others ( Please specify)</t>
  </si>
  <si>
    <t>Total Funds Available</t>
  </si>
  <si>
    <t>B. Utilization</t>
  </si>
  <si>
    <t>Medicines</t>
  </si>
  <si>
    <t>Medical Supplies</t>
  </si>
  <si>
    <t>Food Supplies</t>
  </si>
  <si>
    <t>Office Supplies</t>
  </si>
  <si>
    <t>Repair of Evacuation Center</t>
  </si>
  <si>
    <t>Disaster Response &amp; Rescu Equipment</t>
  </si>
  <si>
    <t>Institutional/Capacity Development ( Ex. Trainings, environmental assessment &amp; other related activities)</t>
  </si>
  <si>
    <t>Construction of Evacuation Center</t>
  </si>
  <si>
    <t xml:space="preserve">Capital Outlay - Equipment </t>
  </si>
  <si>
    <t>Transfer to other LGUs</t>
  </si>
  <si>
    <t>Other Maintenance and Operating Expenses</t>
  </si>
  <si>
    <t>Traveling Expense</t>
  </si>
  <si>
    <t>Training Expense</t>
  </si>
  <si>
    <t>IT Equipment &amp; Software</t>
  </si>
  <si>
    <t>Motor Vehicles</t>
  </si>
  <si>
    <t>Other Machineries and Equipment</t>
  </si>
  <si>
    <t>Watercrafts</t>
  </si>
  <si>
    <t>Other Property, Plant and Equipment</t>
  </si>
  <si>
    <t>Roads, Highways and Bridges</t>
  </si>
  <si>
    <t>Communication Equipment</t>
  </si>
  <si>
    <t>Gasoline, Oil, Lubricants</t>
  </si>
  <si>
    <t>Furniture &amp; Fixtures</t>
  </si>
  <si>
    <t>Donations</t>
  </si>
  <si>
    <t>Repair/Rehabilitation of Public Infrastructures, Roads, Highways and Bridges, etc.</t>
  </si>
  <si>
    <t>Repair &amp; Maintenance- Building &amp; Other Structures</t>
  </si>
  <si>
    <t>Honorarium</t>
  </si>
  <si>
    <t>Furnitures &amp; Fixtures</t>
  </si>
  <si>
    <t>Repair &amp; Maintenance-Motor Vehicles</t>
  </si>
  <si>
    <t>Total Utilization</t>
  </si>
  <si>
    <t>Unutilized Balance</t>
  </si>
  <si>
    <t xml:space="preserve">I hereby certify that I have reviewed the contents and hereby attest to the veracity and correctness of the data or </t>
  </si>
  <si>
    <t>information containedin this document.</t>
  </si>
  <si>
    <t>Officer In Charge-PACO</t>
  </si>
  <si>
    <t>FDP Form 11 - SEF Utilization</t>
  </si>
  <si>
    <t>(SEF Budget Accountability Form No. 1)</t>
  </si>
  <si>
    <t>REPORT OF SEF UTILIZATION</t>
  </si>
  <si>
    <t>For the Quarter Ending  March 31, 2017</t>
  </si>
  <si>
    <t xml:space="preserve">Province/City Municipality </t>
  </si>
  <si>
    <t>Pangasinan</t>
  </si>
  <si>
    <t>Receipt from SEF</t>
  </si>
  <si>
    <t>Less:</t>
  </si>
  <si>
    <t>DISBURSEMENTS (broken down by expense class and by object of expenditure)</t>
  </si>
  <si>
    <t>Personal Services</t>
  </si>
  <si>
    <t>-0-</t>
  </si>
  <si>
    <t>Maintenance and Other Operating Expenses</t>
  </si>
  <si>
    <t>Capital Outlay</t>
  </si>
  <si>
    <t>Financial Expenses</t>
  </si>
  <si>
    <t>Balance</t>
  </si>
  <si>
    <t>We hereby certify that we have reviewed the</t>
  </si>
  <si>
    <t>contents and hereby attest to the veracity and</t>
  </si>
  <si>
    <t>correctness of the data or information</t>
  </si>
  <si>
    <t>contained in this document.</t>
  </si>
  <si>
    <t xml:space="preserve">               Governor</t>
  </si>
  <si>
    <t>FDP Form 9 - Statement of Cash Flow</t>
  </si>
  <si>
    <t>PROVINCE OF PANGASINAN</t>
  </si>
  <si>
    <t>Statement of Condensed Cash Flows</t>
  </si>
  <si>
    <t>GENERAL FUND</t>
  </si>
  <si>
    <t>For the First Quarter Ending March 31,2017</t>
  </si>
  <si>
    <t>Cash Flows from Operating Activities:</t>
  </si>
  <si>
    <t>Cash Inflows:</t>
  </si>
  <si>
    <t>Collection from Taxpayers</t>
  </si>
  <si>
    <t>Share from Internal Revenue Allotment</t>
  </si>
  <si>
    <t>Receipts from business/service income</t>
  </si>
  <si>
    <t>Interest Income</t>
  </si>
  <si>
    <t>Other Receipts</t>
  </si>
  <si>
    <t>Total Cash Inflow</t>
  </si>
  <si>
    <t>Cash Outflows:</t>
  </si>
  <si>
    <t>Payment of expenses</t>
  </si>
  <si>
    <t>Payment to suppliers and creditors</t>
  </si>
  <si>
    <t>Payment to employees</t>
  </si>
  <si>
    <t>Interest  Expenses</t>
  </si>
  <si>
    <t>Other Expenses</t>
  </si>
  <si>
    <t>Total Cash Outflow</t>
  </si>
  <si>
    <t>Net Cas Flows from Operating Activities</t>
  </si>
  <si>
    <t>Cash Flows from Investing Activities:</t>
  </si>
  <si>
    <t>Proceeds from Sale of Investment Property</t>
  </si>
  <si>
    <t>Proceeds from Sale/Disposal of  Property, Plant and Equipment</t>
  </si>
  <si>
    <t>Collection of Principal on Loans to other Entities</t>
  </si>
  <si>
    <t>Purchase / Construction of Investment Property</t>
  </si>
  <si>
    <t>Purchase  / Construction of Property, Plant and Equipment</t>
  </si>
  <si>
    <t>Purchase of Bearer Biological Assets</t>
  </si>
  <si>
    <t>Grant of Loans</t>
  </si>
  <si>
    <t>Net Cash Flows from Investing Activities</t>
  </si>
  <si>
    <t>Cash Flows from Financing Activities:</t>
  </si>
  <si>
    <t>Proceeds from Loans</t>
  </si>
  <si>
    <t>Payment of Long-Term Liabilities</t>
  </si>
  <si>
    <t>Payment of Loan Amortization</t>
  </si>
  <si>
    <t>Net Cash Flows from Financing Activities</t>
  </si>
  <si>
    <t xml:space="preserve">Total Cash Provided by Operating,Investing and </t>
  </si>
  <si>
    <t>Financing Activities</t>
  </si>
  <si>
    <t>Add:Cash at Beginning of the Quarter</t>
  </si>
  <si>
    <t>Cash at the End of the Quarter</t>
  </si>
  <si>
    <t xml:space="preserve"> Certified Correct: </t>
  </si>
  <si>
    <t>FDP Form 6 - Trust Fund Utilization</t>
  </si>
  <si>
    <t>CONSOLIDATED QUARTERLY REPORT ON GOVERNMENT PROJECTS, PROGRAMS or ACTIVITIES</t>
  </si>
  <si>
    <t>FOR THE JANUARY - MARCH QUARTER, CY 2017</t>
  </si>
  <si>
    <r>
      <t xml:space="preserve">Province : </t>
    </r>
    <r>
      <rPr>
        <b/>
        <u/>
        <sz val="11"/>
        <rFont val="Times New Roman"/>
        <family val="1"/>
      </rPr>
      <t>PANGASINAN</t>
    </r>
  </si>
  <si>
    <t>Program or Project</t>
  </si>
  <si>
    <t>Location</t>
  </si>
  <si>
    <t>Total Cost</t>
  </si>
  <si>
    <t>Date Started</t>
  </si>
  <si>
    <t>Target Completion Date</t>
  </si>
  <si>
    <t>Project Status</t>
  </si>
  <si>
    <t>% of Completion</t>
  </si>
  <si>
    <t>Total Cost Incurred to Date</t>
  </si>
  <si>
    <r>
      <t xml:space="preserve">payment of 90% work accomplishment for furnishing labor, materials, equipment and other incidentals necessary for the </t>
    </r>
    <r>
      <rPr>
        <i/>
        <sz val="11"/>
        <rFont val="Times New Roman"/>
        <family val="1"/>
      </rPr>
      <t>CONCRETING of Asingan-San Miguel-Agno Gorge Road, Asingan, Pangasinan</t>
    </r>
  </si>
  <si>
    <t>Asingan, Pangasinan</t>
  </si>
  <si>
    <t>fund from the Department Public Works and Highways</t>
  </si>
  <si>
    <r>
      <t xml:space="preserve">payment of 100% work accomplishment for furnishing labor, materials, equipment and other incidentals necessary for the </t>
    </r>
    <r>
      <rPr>
        <i/>
        <sz val="11"/>
        <rFont val="Times New Roman"/>
        <family val="1"/>
      </rPr>
      <t>CONCRETING of Malasiqui-Catablan Road, Malasiqui, Pangasinan</t>
    </r>
  </si>
  <si>
    <t>Malasiqui, Pangasinan</t>
  </si>
  <si>
    <r>
      <t xml:space="preserve">payment of 100% work accomplishment for furnishing labor, materials, equipment and other incidentals necessary for the </t>
    </r>
    <r>
      <rPr>
        <i/>
        <sz val="11"/>
        <rFont val="Times New Roman"/>
        <family val="1"/>
      </rPr>
      <t>CONCRETING of Talac Boundary-Bayambang Diversion Road, Bayambang, Pangasinan</t>
    </r>
  </si>
  <si>
    <t>Bayambang, Pangasinan</t>
  </si>
  <si>
    <r>
      <t xml:space="preserve">payment of 100% work accomplishment for furnishing labor, materials, equipment and other incidentals necessary for the </t>
    </r>
    <r>
      <rPr>
        <i/>
        <sz val="11"/>
        <rFont val="Times New Roman"/>
        <family val="1"/>
      </rPr>
      <t>CONCRETING of Mangatarem-Urbiztondo Road,Mangatrem, Pangasinan</t>
    </r>
  </si>
  <si>
    <t>Mangatarem, Pangasinan</t>
  </si>
  <si>
    <r>
      <t xml:space="preserve">payment of IT equipment and accessories for the implementation of </t>
    </r>
    <r>
      <rPr>
        <i/>
        <sz val="11"/>
        <rFont val="Times New Roman"/>
        <family val="1"/>
      </rPr>
      <t>Bottom-Up Budgeting in Sta. Barbara, Pangasinan</t>
    </r>
    <r>
      <rPr>
        <sz val="11"/>
        <rFont val="Times New Roman"/>
        <family val="1"/>
      </rPr>
      <t xml:space="preserve"> Local Regional Economic Development Streamlining Business Permits and Licensing System</t>
    </r>
  </si>
  <si>
    <t>Sta. Barbara, Pangasinan</t>
  </si>
  <si>
    <t>fund from the Department of Trade and Industry</t>
  </si>
  <si>
    <t>CATHERINE DC. CAMBA</t>
  </si>
  <si>
    <t>Officer-In-Charge, Provincial Accounting Office</t>
  </si>
  <si>
    <t>FDP Form 12- Unliquidated Cash Advances</t>
  </si>
  <si>
    <t>UNLIQUIDATED CASH ADVANCES</t>
  </si>
  <si>
    <t>As of March 31, 2017</t>
  </si>
  <si>
    <t xml:space="preserve">Province, City or Municipality: </t>
  </si>
  <si>
    <t>PANGASINAN</t>
  </si>
  <si>
    <t>Name of Debtor
 (in alphabetical order)</t>
  </si>
  <si>
    <t xml:space="preserve">Amount Balance </t>
  </si>
  <si>
    <t>Date Granted</t>
  </si>
  <si>
    <t>Purpose</t>
  </si>
  <si>
    <t>Amount Due</t>
  </si>
  <si>
    <t>Current</t>
  </si>
  <si>
    <t>Past Due</t>
  </si>
  <si>
    <t>Less than 30 days</t>
  </si>
  <si>
    <t>31-90 days</t>
  </si>
  <si>
    <t>91-365 days</t>
  </si>
  <si>
    <t>Over 1 year</t>
  </si>
  <si>
    <t>Over 2 years</t>
  </si>
  <si>
    <t>3 years and above</t>
  </si>
  <si>
    <t>Rommel Cardinoza</t>
  </si>
  <si>
    <t>Cornel V. dela Cruz</t>
  </si>
  <si>
    <t>Gerardo R. Santos</t>
  </si>
  <si>
    <t>Aurora L. Bacay</t>
  </si>
  <si>
    <t>Edwin B. Sison</t>
  </si>
  <si>
    <t>Advances for Officers and Employees</t>
  </si>
  <si>
    <t xml:space="preserve">Pia Merrielle M. Balagot  </t>
  </si>
  <si>
    <t xml:space="preserve">cash advance for registration fee, travelling expenses and other expenses in connection with her official trip to SM </t>
  </si>
  <si>
    <t>Grace B. Saringan</t>
  </si>
  <si>
    <t>payment of cash advance for registration fee, travelling expenses and other expenses inc onnection with her official trip to SM Lanang, Davao City to attend the Phil. League of Local Budget Officer April 4-7, 2017</t>
  </si>
  <si>
    <t>Jeanne R. Evangelista</t>
  </si>
  <si>
    <t>payment of her cash advance for her attendance to the 22nd Regional Contuing Professional Education for HMM Practitioner at Kultura Splash Wave, La Union April 4-6, 2017</t>
  </si>
  <si>
    <t>Col. Rhodyn Luchinvar O. Oro</t>
  </si>
  <si>
    <t xml:space="preserve">cash advance to defray expenses in their official travel to San Fernando, Camarines Sur on March 16-18, 2017 to handover the Check representing financial assistance </t>
  </si>
  <si>
    <t xml:space="preserve">Emilio P. Samson Jr. </t>
  </si>
  <si>
    <t>cash advance to defray expenses for their office travel to Surigao Cit march 15-18, 2017</t>
  </si>
  <si>
    <t xml:space="preserve">Fe Consuelo V. Andrade </t>
  </si>
  <si>
    <t>payment of cash advance for her registration fee, traveling expense and per diems, in connection with her attendance to attend the 22nd Regional Continuing Professional Education for HRMDO April 4-6, 2017</t>
  </si>
  <si>
    <t xml:space="preserve">payment of her cash advance for her registration fee, travelling expense and per diems, in connection with her attendance to attend the 22nd Regional Continuing Professional Education HRM practitioners April 4-6, 2017 </t>
  </si>
  <si>
    <t xml:space="preserve">Nathaniel Joel M. Daroy </t>
  </si>
  <si>
    <t xml:space="preserve">cash advance the amount to defray in attending the "Plotting for Museum Practitioners in the Philippines on March 30 - April 1, 2017 to be held at the University of Santo Tomas, manila </t>
  </si>
  <si>
    <t xml:space="preserve">Vivian U. Oamil </t>
  </si>
  <si>
    <t>cash advance expenses to be incurred in attending the 16th Regional Mining Summit March 29-31, 2017 at the Puerto de San Juan Resort Hotel, Ili Sur, San Juan La Union</t>
  </si>
  <si>
    <t xml:space="preserve">Juliet F. Robina </t>
  </si>
  <si>
    <t>cash advance expenses to be incurred in attending  the 16th Regional Mining Summit March 29-31, 2017 at the Puerto de San Juan Resort Hotel, Ili Sur, San Juan La Union</t>
  </si>
  <si>
    <t xml:space="preserve">Mixon D. Flores </t>
  </si>
  <si>
    <t xml:space="preserve">Evelyn C. Dismaya </t>
  </si>
  <si>
    <t>cash advance re:Community Based Drug Demand Reduction, Treatment, Rehabilitation and After Case Services</t>
  </si>
  <si>
    <t xml:space="preserve">Elmar Z. De Guzman </t>
  </si>
  <si>
    <t>cash advance expenses to be incurred in attending the 16th Regional mining summit March 29-31, 2017 at the Puerto De San Juan resort Hotel, Ili Sur, San Juan La Union</t>
  </si>
  <si>
    <t xml:space="preserve">Ms. Hendralyn E. Macaraeg </t>
  </si>
  <si>
    <t xml:space="preserve">cash advance pymt of her Training fee, per diems,. And her Transportation expenses </t>
  </si>
  <si>
    <t xml:space="preserve">Helen Gay Sadorra </t>
  </si>
  <si>
    <t>cash advance for training expenses on the conduct of 2017 Annual Convention on of Association of medical social worker of the Philippines Incorporated (AMSWPI) April 19-21, 2017</t>
  </si>
  <si>
    <t xml:space="preserve">Hon. Jeanne Jinky C. Zaplan </t>
  </si>
  <si>
    <t>cash advance of registration fee/travelling expenses to attend the 27th National Convention of the Prov'l Board member League of the Philippines on Feb. 27 to March 1, 2017</t>
  </si>
  <si>
    <t xml:space="preserve">Hon. Clemente B. Arboleda, Jr. </t>
  </si>
  <si>
    <t>cash advance of registration fee/Travelling expenses to attend the 27th National Convention of the Prov'l League of the Philippines on Feb 27 to March 1, 2017</t>
  </si>
  <si>
    <t xml:space="preserve">Hon. Jeremy Agerico B. Rosario </t>
  </si>
  <si>
    <t>cash advance of registration fee/travelling expenses to attend the 27th National Convention of the Prov'l Board Members League of the Philippines on Feb. 27 to March 1, 2017</t>
  </si>
  <si>
    <t xml:space="preserve">Hon. Liberato Z. Villegas </t>
  </si>
  <si>
    <t xml:space="preserve">Hon. Antonio F. Sison </t>
  </si>
  <si>
    <t>cash advance of Registration fee/travelling expenses to attend the 27th National Convention of the Prov'l Board Members League of the Philippines Feb. 27 to March 1, 2017</t>
  </si>
  <si>
    <t xml:space="preserve">Hon. Generoso D. Tulagan, Jr. </t>
  </si>
  <si>
    <t>cash advance of registration fee/travelling expenses to attend the 27th National Convention of the prov'l Board members league of the Philippines Feb. 27 to March 1, 2017</t>
  </si>
  <si>
    <t xml:space="preserve">Hon. Napoleon C. Fontelera, Jr. </t>
  </si>
  <si>
    <t xml:space="preserve"> cash advance of registration fee/travelling expenses to attend thye 27th national Convention of the Prov'l league Board members of the Philippines on Feb. 27 to March 1, 2017</t>
  </si>
  <si>
    <t xml:space="preserve">Baby S. Torio </t>
  </si>
  <si>
    <t xml:space="preserve">payment of cash advance to defray expenses, per diems,, registration fee and others during the official travel to Davao City on March 14-17, 2017 to attend National Conference of Librarians with a theme "The Emerging of Libraries: connect, collaborate and build strong communities  </t>
  </si>
  <si>
    <t xml:space="preserve">Marife P. Acerit </t>
  </si>
  <si>
    <t xml:space="preserve">cash advance to defray expenses of the Dangoan pangasinan dance Troupe will perform and to represent the province for the 1st Indak Pilipinas: 2017 Philippine Traditional Dance Festival March 7-9, 2017 at the Tanghalang Aurelio Tolentino Little Theater of the Cultural Center </t>
  </si>
  <si>
    <t xml:space="preserve">Joan Jenny M. Garacho </t>
  </si>
  <si>
    <t>payment of cash advance re:Seminar on Case management for Residential Facility Workers &amp; Administrators March 3-4, 2017</t>
  </si>
  <si>
    <t xml:space="preserve">Hilaria J. Claveria </t>
  </si>
  <si>
    <t>payment of cash advance for registration fee, travelling expenses and other expenses in connection with her official trip to SM lanang, Davao City to attend the Philippines League of Local Budget Officers April 4-7, 2017</t>
  </si>
  <si>
    <t>Salvador Vedaña</t>
  </si>
  <si>
    <t>Traveling Expenses</t>
  </si>
  <si>
    <t>Judge Dionisio C. Sison</t>
  </si>
  <si>
    <t>Eugenio G. Ramos</t>
  </si>
  <si>
    <t>BM Eduardo Perez, Sr.</t>
  </si>
  <si>
    <t>BM Rogelio Law</t>
  </si>
  <si>
    <t>Atty. Feliciano M. Bautista</t>
  </si>
  <si>
    <t>Roderick Mina</t>
  </si>
  <si>
    <t>BM Leonardo Caranto</t>
  </si>
  <si>
    <t>Maximu Dulay</t>
  </si>
  <si>
    <t>Federico Victorio</t>
  </si>
  <si>
    <t>Rodolfo Rivera</t>
  </si>
  <si>
    <t>Rodolfo Itchon</t>
  </si>
  <si>
    <t>Rodolfo Rodrigo</t>
  </si>
  <si>
    <t>Narciso Ramos</t>
  </si>
  <si>
    <t>Felipe Santillan</t>
  </si>
  <si>
    <t>Advances to Special Disbursing</t>
  </si>
  <si>
    <t xml:space="preserve">Irmina B. Francisco (PR#2491) </t>
  </si>
  <si>
    <t>cash advance to defray expenses for the conduct of the Pangasinan Digital Influences' Training March 24-25, 2017 at Capitol Reosrt Hotel, Ling. Pang.</t>
  </si>
  <si>
    <t xml:space="preserve">Wilfreda Vicente </t>
  </si>
  <si>
    <t>cash advance to defray expenses for the conduct of Job's Fair and capability Enhancement Training March 9, 15 &amp; 23, 2017</t>
  </si>
  <si>
    <t xml:space="preserve">Mr. Ramon M. Morden  </t>
  </si>
  <si>
    <t xml:space="preserve">cash advance to defray expenses for the participation of prov'l Anti-Drugs Abuse Council (PADAC) in the prov'l Anti-Crime and Drugs Summit </t>
  </si>
  <si>
    <t xml:space="preserve">Maria Luisa Amor-Elduayan </t>
  </si>
  <si>
    <t>cash advance to defray expenses for Commemorative Program during the Agew n Pangasinan 2017</t>
  </si>
  <si>
    <t xml:space="preserve">cash advance to defray expenses for the celebration of 10th Pangasinan Tourism &amp; Trade Expo during the Pista'y Dayat 2017 </t>
  </si>
  <si>
    <t xml:space="preserve">Dalisay A. Moya </t>
  </si>
  <si>
    <t xml:space="preserve">cash advances to defray expenses for the various events relative to the conduct of the Pangasinan Umaani Expo 2017 April 1, 2017 </t>
  </si>
  <si>
    <t xml:space="preserve">cash advance to defray expenses for the Limgas na Pangasinan 2017 </t>
  </si>
  <si>
    <t xml:space="preserve">cash advance to defray expenses for the Celebration of Limgas na Pangasinan 2017 </t>
  </si>
  <si>
    <t>Alex F. Ferrer</t>
  </si>
  <si>
    <t xml:space="preserve">cash advance to defray expenses during the launching to the Mobile skills Training project </t>
  </si>
  <si>
    <t xml:space="preserve">Ma. Richelle M. Raguindin </t>
  </si>
  <si>
    <t>cash advance to defray expenses for the conduct of Capability Enhancement Training march 22, 2017</t>
  </si>
  <si>
    <t xml:space="preserve">Merle Carriaga </t>
  </si>
  <si>
    <t xml:space="preserve">cash advance to defray various expenses for Pistay Dayat 2017 celebration &amp; Plants and garden Exhibit and Bonsai Plant Exhibit April 2 - May 5, 2017 </t>
  </si>
  <si>
    <t>Dr. Cielo E. Almoite (PR#2233, 3/15/2017)</t>
  </si>
  <si>
    <t xml:space="preserve">cash advance expenses to be incurred during the conduct of 11th Buntis Congress Celebration at the Municpality of Asingan </t>
  </si>
  <si>
    <t xml:space="preserve">Maria Virginia Jaile G. De Leon </t>
  </si>
  <si>
    <t xml:space="preserve">cash advance supplies &amp; mayterials accomodation of judges for use for the Parada na Luyag 2017 : Grand Cultural Parade April 5, 2017 </t>
  </si>
  <si>
    <t xml:space="preserve">Ramon M. Morden </t>
  </si>
  <si>
    <t>cash advance to defray expenses to Regional DRRm Summit March 29, 2017</t>
  </si>
  <si>
    <t>Emilio P. Samson, Jr.</t>
  </si>
  <si>
    <t xml:space="preserve"> pymt of cash advance for the Prov'l Women's Convention Maarch 22-23, 2017 at Sison Auditorium Lingayen Pangasinan </t>
  </si>
  <si>
    <t>Orpheus M. Velasco (PR#2369, 3/16/2017)</t>
  </si>
  <si>
    <t xml:space="preserve"> cash advance for Agew Na Pangasinan 2017 celebration </t>
  </si>
  <si>
    <t xml:space="preserve">Orpheus M. Velasco </t>
  </si>
  <si>
    <t xml:space="preserve">cash advance for Umaani Expo 2017 celebration </t>
  </si>
  <si>
    <t xml:space="preserve">Atty. Verna T. Nava-Perez </t>
  </si>
  <si>
    <t>cash advance miscellaneous expenses for the Celebration of Agew Na Pangasinan</t>
  </si>
  <si>
    <t xml:space="preserve">Mr. Ramon M. Morden </t>
  </si>
  <si>
    <t>cash advance to be used in transporting scholars from their respective campuses to Sison Aud. April 1, 2017</t>
  </si>
  <si>
    <t xml:space="preserve">Irmina B. Francisco </t>
  </si>
  <si>
    <t>cash advance of miscellaneous expenses in PGO April 7, 2017</t>
  </si>
  <si>
    <t>cash advance requirements for the Renewal of Marital Vows, Love Games for couples during the Employees Family day Feb. 14, 2017</t>
  </si>
  <si>
    <t xml:space="preserve">Maria Luisa A. Elduayan (PR#1045, 2/9/2017) </t>
  </si>
  <si>
    <t>cash advance to defray expenses for the RX PLUS a lifestyle &amp; sports program of ABS-CBN with nationwide coverage Feb. 28 -March 2, 2017</t>
  </si>
  <si>
    <t>Maria Luisa Amor-Elduayan</t>
  </si>
  <si>
    <t>cash advance to defray expenses of production cost of Golgotha, Cultural Presentation</t>
  </si>
  <si>
    <t>Evan Gladish P. Domalanta</t>
  </si>
  <si>
    <t xml:space="preserve">cash advance for the renewal of Firearms Licenses of Firearms </t>
  </si>
  <si>
    <t>Rodolfo M. Cortez</t>
  </si>
  <si>
    <t>Advances for Operating Expenses</t>
  </si>
  <si>
    <t xml:space="preserve">Irmina B. Francisco - cash advance to defray expenses to be used during the Thanksgiving Mass in the Agew na Pangasinan April 5, 2017 </t>
  </si>
  <si>
    <t xml:space="preserve">Irmina B. Francisco - cash advance of financial assistance for cultural presentation to begiven to diff constituents of Province of Pangasinan </t>
  </si>
  <si>
    <t xml:space="preserve">Engr. Antonieta C. Delos Santos - cash advance to be used for the Preventive Maintenance of various Prov'l Buildings </t>
  </si>
  <si>
    <t>Atty. Nimrod S. Camba - cash advance of financial assistance for Sports activities, cultural presentations &amp; medications</t>
  </si>
  <si>
    <t xml:space="preserve">Atty. Nimrod S. Camba - cash advance of financial assistance for cultural presentation to begiven to diff constituents of Province of Pangasinan </t>
  </si>
  <si>
    <t xml:space="preserve">Irmina B. Francisco -  cash advance of miscellaneous expenses in the PGO </t>
  </si>
  <si>
    <t>Cristina J. Bumiltac- replenishment of cash advance in pymt of various foodstuff &amp; other operational expenses for use at Capitol Resort Hotel, Feb. &amp; mar. 2017</t>
  </si>
  <si>
    <t>Edwin B. Sison - cash advance for pymt of annual registration fees of various motor vehicle with plate numbers ending (2) &amp; (3)</t>
  </si>
  <si>
    <t>GRAND TOTAL</t>
  </si>
  <si>
    <t xml:space="preserve">                Governor</t>
  </si>
</sst>
</file>

<file path=xl/styles.xml><?xml version="1.0" encoding="utf-8"?>
<styleSheet xmlns="http://schemas.openxmlformats.org/spreadsheetml/2006/main">
  <numFmts count="10">
    <numFmt numFmtId="43" formatCode="_(* #,##0.00_);_(* \(#,##0.00\);_(* &quot;-&quot;??_);_(@_)"/>
    <numFmt numFmtId="164" formatCode="_(\P* #,##0.00_);_(\P* \(#,##0.00\);_(\P* &quot;-&quot;??_);_(@_)"/>
    <numFmt numFmtId="165" formatCode="_(\₱* #,##0.00_);_(\P* \(#,##0.00\);_(\P* &quot;-&quot;??_);_(@_)"/>
    <numFmt numFmtId="166" formatCode="_(&quot;₱&quot;* #,##0.00_);_(&quot;₱&quot;* \(#,##0.00\);_(&quot;₱&quot;* &quot;-&quot;??_);_(@_)"/>
    <numFmt numFmtId="167" formatCode="_(\P* #,##0.00_);_(\P* \(#,##0.00\);_(&quot;$&quot;* &quot;-&quot;??_);_(@_)"/>
    <numFmt numFmtId="168" formatCode="_(\P* #,##0.00_);_(* \(#,##0.00\);_(* &quot;-&quot;??_);_(@_)"/>
    <numFmt numFmtId="169" formatCode="_(&quot;P&quot;* #,##0.00_);_(&quot;P&quot;* \(#,##0.00\);_(&quot;P&quot;* &quot;-&quot;??_);_(@_)"/>
    <numFmt numFmtId="170" formatCode="mm/dd/yyyy;@"/>
    <numFmt numFmtId="171" formatCode="mm/dd/yy;@"/>
    <numFmt numFmtId="172" formatCode="_(\P* #,##0.00_);_(&quot;$&quot;* \(#,##0.00\);_(&quot;$&quot;* &quot;-&quot;??_);_(@_)"/>
  </numFmts>
  <fonts count="39">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2"/>
      <name val="Calibri"/>
      <family val="2"/>
      <scheme val="minor"/>
    </font>
    <font>
      <b/>
      <u/>
      <sz val="12"/>
      <color theme="1"/>
      <name val="Calibri"/>
      <family val="2"/>
      <scheme val="minor"/>
    </font>
    <font>
      <strike/>
      <sz val="12"/>
      <color theme="1"/>
      <name val="Calibri"/>
      <family val="2"/>
      <scheme val="minor"/>
    </font>
    <font>
      <b/>
      <sz val="12"/>
      <color theme="1"/>
      <name val="Calibri"/>
      <family val="2"/>
      <scheme val="minor"/>
    </font>
    <font>
      <b/>
      <sz val="14"/>
      <color theme="1"/>
      <name val="Calibri"/>
      <family val="2"/>
      <scheme val="minor"/>
    </font>
    <font>
      <i/>
      <sz val="14"/>
      <color theme="1"/>
      <name val="Calibri"/>
      <family val="2"/>
      <scheme val="minor"/>
    </font>
    <font>
      <b/>
      <sz val="12"/>
      <name val="Calibri"/>
      <family val="2"/>
      <scheme val="minor"/>
    </font>
    <font>
      <sz val="12"/>
      <color theme="1"/>
      <name val="Calibri"/>
      <family val="2"/>
    </font>
    <font>
      <b/>
      <sz val="11"/>
      <color theme="1"/>
      <name val="Calibri"/>
      <family val="2"/>
      <scheme val="minor"/>
    </font>
    <font>
      <b/>
      <sz val="14"/>
      <name val="Calibri"/>
      <family val="2"/>
      <scheme val="minor"/>
    </font>
    <font>
      <sz val="11"/>
      <name val="Calibri"/>
      <family val="2"/>
      <scheme val="minor"/>
    </font>
    <font>
      <sz val="14"/>
      <name val="Calibri"/>
      <family val="2"/>
      <scheme val="minor"/>
    </font>
    <font>
      <i/>
      <sz val="14"/>
      <name val="Calibri"/>
      <family val="2"/>
      <scheme val="minor"/>
    </font>
    <font>
      <sz val="10"/>
      <color theme="1"/>
      <name val="Calibri"/>
      <family val="2"/>
      <scheme val="minor"/>
    </font>
    <font>
      <b/>
      <sz val="10"/>
      <color theme="1"/>
      <name val="Calibri"/>
      <family val="2"/>
      <scheme val="minor"/>
    </font>
    <font>
      <u/>
      <sz val="12"/>
      <color theme="1"/>
      <name val="Calibri"/>
      <family val="2"/>
      <scheme val="minor"/>
    </font>
    <font>
      <i/>
      <sz val="12"/>
      <color theme="1"/>
      <name val="Calibri"/>
      <family val="2"/>
      <scheme val="minor"/>
    </font>
    <font>
      <b/>
      <sz val="9"/>
      <color indexed="81"/>
      <name val="Tahoma"/>
      <charset val="1"/>
    </font>
    <font>
      <sz val="9"/>
      <color indexed="81"/>
      <name val="Tahoma"/>
      <charset val="1"/>
    </font>
    <font>
      <sz val="11"/>
      <name val="Arial"/>
      <family val="2"/>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sz val="11"/>
      <name val="Times New Roman"/>
      <family val="1"/>
    </font>
    <font>
      <sz val="12"/>
      <name val="Times New Roman"/>
      <family val="1"/>
    </font>
    <font>
      <b/>
      <sz val="11"/>
      <name val="Times New Roman"/>
      <family val="1"/>
    </font>
    <font>
      <b/>
      <u/>
      <sz val="11"/>
      <name val="Times New Roman"/>
      <family val="1"/>
    </font>
    <font>
      <b/>
      <sz val="12"/>
      <name val="Times New Roman"/>
      <family val="1"/>
    </font>
    <font>
      <i/>
      <sz val="11"/>
      <name val="Times New Roman"/>
      <family val="1"/>
    </font>
    <font>
      <b/>
      <i/>
      <sz val="10"/>
      <name val="Arial"/>
      <family val="2"/>
    </font>
    <font>
      <i/>
      <sz val="12"/>
      <name val="Times New Roman"/>
      <family val="1"/>
    </font>
    <font>
      <u/>
      <sz val="10"/>
      <color theme="1"/>
      <name val="Calibri"/>
      <family val="2"/>
      <scheme val="minor"/>
    </font>
    <font>
      <u/>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423">
    <xf numFmtId="0" fontId="0" fillId="0" borderId="0" xfId="0"/>
    <xf numFmtId="0" fontId="3" fillId="0" borderId="0" xfId="0" applyFont="1"/>
    <xf numFmtId="0" fontId="4" fillId="0" borderId="1" xfId="0" applyFont="1" applyBorder="1" applyAlignment="1">
      <alignment horizontal="center" vertical="center" wrapText="1"/>
    </xf>
    <xf numFmtId="43" fontId="4" fillId="0" borderId="1" xfId="1" applyFont="1" applyBorder="1" applyAlignment="1">
      <alignment vertical="center"/>
    </xf>
    <xf numFmtId="9" fontId="4" fillId="0" borderId="2" xfId="1" applyNumberFormat="1" applyFont="1" applyBorder="1" applyAlignment="1">
      <alignment horizontal="center" vertical="center"/>
    </xf>
    <xf numFmtId="0" fontId="4" fillId="0" borderId="3" xfId="0" applyFont="1" applyBorder="1" applyAlignment="1">
      <alignment horizontal="center" vertical="center" wrapText="1"/>
    </xf>
    <xf numFmtId="43" fontId="4" fillId="0" borderId="3" xfId="1" applyFont="1" applyBorder="1" applyAlignment="1">
      <alignment vertical="center"/>
    </xf>
    <xf numFmtId="43" fontId="4" fillId="0" borderId="4" xfId="1" applyFont="1" applyBorder="1" applyAlignment="1">
      <alignment vertical="center"/>
    </xf>
    <xf numFmtId="9" fontId="4" fillId="0" borderId="6" xfId="1" applyNumberFormat="1" applyFont="1" applyBorder="1" applyAlignment="1">
      <alignment horizontal="center" vertical="center"/>
    </xf>
    <xf numFmtId="0" fontId="4" fillId="3" borderId="3" xfId="0" applyFont="1" applyFill="1" applyBorder="1" applyAlignment="1">
      <alignment horizontal="center" vertical="center" wrapText="1"/>
    </xf>
    <xf numFmtId="43" fontId="4" fillId="3" borderId="3" xfId="1" applyFont="1" applyFill="1" applyBorder="1" applyAlignment="1">
      <alignment vertical="center"/>
    </xf>
    <xf numFmtId="0" fontId="3" fillId="3" borderId="0" xfId="0" applyFont="1" applyFill="1"/>
    <xf numFmtId="0" fontId="3" fillId="0" borderId="0" xfId="0" applyFont="1" applyAlignment="1">
      <alignment horizontal="center"/>
    </xf>
    <xf numFmtId="0" fontId="3" fillId="0" borderId="4" xfId="0" applyFont="1" applyBorder="1" applyAlignment="1">
      <alignment horizontal="center" vertical="center" wrapText="1"/>
    </xf>
    <xf numFmtId="14" fontId="4" fillId="0" borderId="1" xfId="1" applyNumberFormat="1" applyFont="1" applyBorder="1" applyAlignment="1">
      <alignment horizontal="center" vertical="center"/>
    </xf>
    <xf numFmtId="43" fontId="4" fillId="0" borderId="1" xfId="1" applyFont="1" applyBorder="1" applyAlignment="1">
      <alignment horizontal="center" vertical="center"/>
    </xf>
    <xf numFmtId="43" fontId="4" fillId="0" borderId="3" xfId="1" applyFont="1" applyBorder="1" applyAlignment="1">
      <alignment horizontal="center" vertical="center"/>
    </xf>
    <xf numFmtId="9" fontId="4" fillId="0" borderId="2" xfId="2" applyNumberFormat="1" applyFont="1" applyBorder="1" applyAlignment="1">
      <alignment horizontal="center" vertical="center"/>
    </xf>
    <xf numFmtId="9" fontId="4" fillId="0" borderId="1" xfId="2" applyNumberFormat="1" applyFont="1" applyBorder="1" applyAlignment="1">
      <alignment horizontal="center" vertical="center"/>
    </xf>
    <xf numFmtId="0" fontId="4" fillId="0" borderId="0" xfId="4" applyFont="1" applyBorder="1" applyAlignment="1">
      <alignment horizontal="center" vertical="center" wrapText="1"/>
    </xf>
    <xf numFmtId="9" fontId="4" fillId="0" borderId="5" xfId="2" applyNumberFormat="1" applyFont="1" applyBorder="1" applyAlignment="1">
      <alignment horizontal="center" vertical="center"/>
    </xf>
    <xf numFmtId="9" fontId="4" fillId="0" borderId="3" xfId="2" applyNumberFormat="1" applyFont="1" applyBorder="1" applyAlignment="1">
      <alignment horizontal="center" vertical="center"/>
    </xf>
    <xf numFmtId="9" fontId="4" fillId="3" borderId="2" xfId="2" applyNumberFormat="1" applyFont="1" applyFill="1" applyBorder="1" applyAlignment="1">
      <alignment horizontal="center" vertical="center"/>
    </xf>
    <xf numFmtId="0" fontId="4" fillId="3" borderId="0" xfId="4" applyFont="1" applyFill="1" applyBorder="1" applyAlignment="1">
      <alignment horizontal="center" vertical="center" wrapText="1"/>
    </xf>
    <xf numFmtId="9" fontId="4" fillId="0" borderId="1" xfId="6" applyFont="1" applyFill="1" applyBorder="1" applyAlignment="1">
      <alignment horizontal="center" vertical="center"/>
    </xf>
    <xf numFmtId="0" fontId="4" fillId="0" borderId="7" xfId="0" applyFont="1" applyBorder="1" applyAlignment="1">
      <alignment horizontal="center" vertical="center" wrapText="1"/>
    </xf>
    <xf numFmtId="43" fontId="4" fillId="0" borderId="7" xfId="1" applyFont="1" applyBorder="1" applyAlignment="1">
      <alignment vertical="center"/>
    </xf>
    <xf numFmtId="9" fontId="4" fillId="0" borderId="6" xfId="2" applyNumberFormat="1" applyFont="1" applyBorder="1" applyAlignment="1">
      <alignment horizontal="center" vertical="center"/>
    </xf>
    <xf numFmtId="0" fontId="3" fillId="0" borderId="9" xfId="0" applyFont="1" applyFill="1" applyBorder="1" applyAlignment="1">
      <alignment vertical="center" wrapText="1"/>
    </xf>
    <xf numFmtId="0" fontId="3" fillId="0" borderId="10" xfId="0" applyFont="1" applyBorder="1" applyAlignment="1">
      <alignment horizontal="center" vertical="center" wrapText="1"/>
    </xf>
    <xf numFmtId="14" fontId="4" fillId="0" borderId="10" xfId="1" applyNumberFormat="1" applyFont="1" applyBorder="1" applyAlignment="1">
      <alignment horizontal="center" vertical="center"/>
    </xf>
    <xf numFmtId="43" fontId="4" fillId="0" borderId="10" xfId="1" applyFont="1" applyBorder="1" applyAlignment="1">
      <alignment horizontal="center" vertical="center"/>
    </xf>
    <xf numFmtId="43" fontId="4" fillId="0" borderId="10" xfId="1" applyFont="1" applyBorder="1" applyAlignment="1">
      <alignment vertical="center"/>
    </xf>
    <xf numFmtId="14" fontId="4" fillId="0" borderId="12" xfId="2" applyNumberFormat="1" applyFont="1" applyBorder="1" applyAlignment="1">
      <alignment horizontal="center" vertical="center" wrapText="1"/>
    </xf>
    <xf numFmtId="0" fontId="3" fillId="0" borderId="13" xfId="0" applyFont="1" applyFill="1" applyBorder="1" applyAlignment="1">
      <alignment vertical="center" wrapText="1"/>
    </xf>
    <xf numFmtId="14" fontId="4" fillId="0" borderId="14" xfId="2" applyNumberFormat="1" applyFont="1" applyBorder="1" applyAlignment="1">
      <alignment horizontal="center" vertical="center" wrapText="1"/>
    </xf>
    <xf numFmtId="0" fontId="3" fillId="0" borderId="15" xfId="0" applyFont="1" applyFill="1" applyBorder="1" applyAlignment="1">
      <alignment vertical="center" wrapText="1"/>
    </xf>
    <xf numFmtId="0" fontId="4" fillId="0" borderId="13" xfId="4" applyFont="1" applyFill="1" applyBorder="1" applyAlignment="1">
      <alignment vertical="center" wrapText="1"/>
    </xf>
    <xf numFmtId="0" fontId="4" fillId="0" borderId="13" xfId="5" applyFont="1" applyFill="1" applyBorder="1" applyAlignment="1">
      <alignment horizontal="left" vertical="center" wrapText="1"/>
    </xf>
    <xf numFmtId="0" fontId="3" fillId="0" borderId="16" xfId="0" applyFont="1" applyFill="1" applyBorder="1" applyAlignment="1">
      <alignment vertical="center" wrapText="1"/>
    </xf>
    <xf numFmtId="0" fontId="4" fillId="0" borderId="17" xfId="0" applyFont="1" applyBorder="1" applyAlignment="1">
      <alignment horizontal="center" vertical="center" wrapText="1"/>
    </xf>
    <xf numFmtId="43" fontId="4" fillId="0" borderId="17" xfId="1" applyFont="1" applyBorder="1" applyAlignment="1">
      <alignment horizontal="center" vertical="center"/>
    </xf>
    <xf numFmtId="9" fontId="4" fillId="0" borderId="17" xfId="2" applyNumberFormat="1" applyFont="1" applyBorder="1" applyAlignment="1">
      <alignment horizontal="center" vertical="center"/>
    </xf>
    <xf numFmtId="43" fontId="4" fillId="0" borderId="17" xfId="1" applyFont="1" applyBorder="1" applyAlignment="1">
      <alignment vertical="center"/>
    </xf>
    <xf numFmtId="14" fontId="4" fillId="0" borderId="18" xfId="2" applyNumberFormat="1" applyFont="1" applyBorder="1" applyAlignment="1">
      <alignment horizontal="center" vertical="center" wrapText="1"/>
    </xf>
    <xf numFmtId="9" fontId="4" fillId="0" borderId="10" xfId="2" applyNumberFormat="1" applyFont="1" applyBorder="1" applyAlignment="1">
      <alignment horizontal="center" vertical="center"/>
    </xf>
    <xf numFmtId="0" fontId="4" fillId="0" borderId="10" xfId="0" applyFont="1" applyBorder="1" applyAlignment="1">
      <alignment horizontal="center" vertical="center" wrapText="1"/>
    </xf>
    <xf numFmtId="0" fontId="3" fillId="0" borderId="25" xfId="0" applyFont="1" applyFill="1" applyBorder="1" applyAlignment="1">
      <alignment vertical="center" wrapText="1"/>
    </xf>
    <xf numFmtId="14" fontId="4" fillId="0" borderId="24" xfId="2" applyNumberFormat="1" applyFont="1" applyBorder="1" applyAlignment="1">
      <alignment horizontal="center" vertical="center" wrapText="1"/>
    </xf>
    <xf numFmtId="0" fontId="3" fillId="0" borderId="26" xfId="0" applyFont="1" applyBorder="1"/>
    <xf numFmtId="0" fontId="3" fillId="0" borderId="0" xfId="0" applyFont="1" applyBorder="1"/>
    <xf numFmtId="0" fontId="3" fillId="0" borderId="27" xfId="0" applyFont="1" applyBorder="1"/>
    <xf numFmtId="0" fontId="5" fillId="0" borderId="28" xfId="0" applyFont="1" applyBorder="1"/>
    <xf numFmtId="43" fontId="4" fillId="0" borderId="24" xfId="1" applyFont="1" applyBorder="1" applyAlignment="1">
      <alignment horizontal="center" vertical="center" wrapText="1"/>
    </xf>
    <xf numFmtId="14" fontId="4" fillId="0" borderId="29" xfId="2" applyNumberFormat="1" applyFont="1" applyBorder="1" applyAlignment="1">
      <alignment horizontal="center" vertical="center" wrapText="1"/>
    </xf>
    <xf numFmtId="0" fontId="3" fillId="0" borderId="23" xfId="0" applyFont="1" applyFill="1" applyBorder="1" applyAlignment="1">
      <alignment vertical="center" wrapText="1"/>
    </xf>
    <xf numFmtId="0" fontId="4" fillId="3" borderId="23" xfId="0" applyFont="1" applyFill="1" applyBorder="1" applyAlignment="1">
      <alignment vertical="center" wrapText="1"/>
    </xf>
    <xf numFmtId="14" fontId="4" fillId="3" borderId="14" xfId="2"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4" fillId="0" borderId="13" xfId="4" applyFont="1" applyFill="1" applyBorder="1" applyAlignment="1">
      <alignment horizontal="left" vertical="center" wrapText="1"/>
    </xf>
    <xf numFmtId="43" fontId="4" fillId="0" borderId="14" xfId="1" applyFont="1" applyBorder="1" applyAlignment="1">
      <alignment horizontal="center" vertical="center" wrapText="1"/>
    </xf>
    <xf numFmtId="0" fontId="3" fillId="0" borderId="17" xfId="0" applyFont="1" applyBorder="1" applyAlignment="1">
      <alignment vertical="center" wrapText="1"/>
    </xf>
    <xf numFmtId="9" fontId="4" fillId="0" borderId="30" xfId="1" applyNumberFormat="1" applyFont="1" applyBorder="1" applyAlignment="1">
      <alignment horizontal="center" vertical="center"/>
    </xf>
    <xf numFmtId="43" fontId="4" fillId="0" borderId="18" xfId="1" applyFont="1" applyBorder="1" applyAlignment="1">
      <alignment horizontal="center" vertical="center" wrapText="1"/>
    </xf>
    <xf numFmtId="0" fontId="5" fillId="0" borderId="26" xfId="0" applyFont="1" applyBorder="1"/>
    <xf numFmtId="0" fontId="3" fillId="0" borderId="17" xfId="0" applyFont="1" applyBorder="1" applyAlignment="1">
      <alignment horizontal="center" vertical="center" wrapText="1"/>
    </xf>
    <xf numFmtId="0" fontId="3" fillId="0" borderId="0" xfId="0" applyFont="1" applyBorder="1" applyAlignment="1">
      <alignment horizontal="center"/>
    </xf>
    <xf numFmtId="14" fontId="4" fillId="0" borderId="17" xfId="1" applyNumberFormat="1" applyFont="1" applyBorder="1" applyAlignment="1">
      <alignment horizontal="center" vertical="center"/>
    </xf>
    <xf numFmtId="43" fontId="4" fillId="0" borderId="7" xfId="1" applyFont="1" applyBorder="1" applyAlignment="1">
      <alignment horizontal="center" vertical="center"/>
    </xf>
    <xf numFmtId="43" fontId="4" fillId="0" borderId="4" xfId="1" applyFont="1" applyBorder="1" applyAlignment="1">
      <alignment horizontal="center" vertical="center"/>
    </xf>
    <xf numFmtId="43" fontId="4" fillId="3" borderId="3" xfId="1" applyFont="1" applyFill="1" applyBorder="1" applyAlignment="1">
      <alignment horizontal="center" vertical="center"/>
    </xf>
    <xf numFmtId="43" fontId="3" fillId="0" borderId="10" xfId="1" applyFont="1" applyFill="1" applyBorder="1" applyAlignment="1">
      <alignment horizontal="center" vertical="center"/>
    </xf>
    <xf numFmtId="43" fontId="3" fillId="0" borderId="1" xfId="1" applyFont="1" applyFill="1" applyBorder="1" applyAlignment="1">
      <alignment horizontal="center" vertical="center"/>
    </xf>
    <xf numFmtId="164" fontId="3" fillId="0" borderId="1" xfId="1" applyNumberFormat="1" applyFont="1" applyFill="1" applyBorder="1" applyAlignment="1">
      <alignment horizontal="center" vertical="center"/>
    </xf>
    <xf numFmtId="43" fontId="3" fillId="0" borderId="1" xfId="1" applyFont="1" applyFill="1" applyBorder="1" applyAlignment="1">
      <alignment horizontal="center" vertical="center" wrapText="1"/>
    </xf>
    <xf numFmtId="43" fontId="4" fillId="0" borderId="1" xfId="7" applyNumberFormat="1" applyFont="1" applyFill="1" applyBorder="1" applyAlignment="1">
      <alignment horizontal="center" vertical="center"/>
    </xf>
    <xf numFmtId="43" fontId="4" fillId="0" borderId="1" xfId="5" applyNumberFormat="1" applyFont="1" applyFill="1" applyBorder="1" applyAlignment="1">
      <alignment horizontal="center" vertical="center"/>
    </xf>
    <xf numFmtId="43" fontId="3" fillId="0" borderId="17" xfId="1" applyFont="1" applyFill="1" applyBorder="1" applyAlignment="1">
      <alignment horizontal="center" vertical="center"/>
    </xf>
    <xf numFmtId="43" fontId="3" fillId="0" borderId="8" xfId="1" applyFont="1" applyFill="1" applyBorder="1" applyAlignment="1">
      <alignment horizontal="center" vertical="center"/>
    </xf>
    <xf numFmtId="43" fontId="3" fillId="0" borderId="5" xfId="1" applyFont="1" applyFill="1" applyBorder="1" applyAlignment="1">
      <alignment horizontal="center" vertical="center"/>
    </xf>
    <xf numFmtId="43" fontId="4" fillId="2" borderId="2" xfId="2" applyNumberFormat="1" applyFont="1" applyFill="1" applyBorder="1" applyAlignment="1">
      <alignment horizontal="center" vertical="center"/>
    </xf>
    <xf numFmtId="43" fontId="3" fillId="0" borderId="2" xfId="1" applyFont="1" applyFill="1" applyBorder="1" applyAlignment="1">
      <alignment horizontal="center" vertical="center"/>
    </xf>
    <xf numFmtId="43" fontId="3" fillId="0" borderId="4" xfId="1" applyFont="1" applyFill="1" applyBorder="1" applyAlignment="1">
      <alignment horizontal="center" vertical="center"/>
    </xf>
    <xf numFmtId="43" fontId="4" fillId="0" borderId="5" xfId="2" applyNumberFormat="1" applyFont="1" applyFill="1" applyBorder="1" applyAlignment="1">
      <alignment horizontal="center" vertical="center"/>
    </xf>
    <xf numFmtId="43" fontId="4" fillId="3" borderId="1" xfId="2" applyNumberFormat="1" applyFont="1" applyFill="1" applyBorder="1" applyAlignment="1">
      <alignment horizontal="center" vertical="center"/>
    </xf>
    <xf numFmtId="43" fontId="4" fillId="2" borderId="1" xfId="2" applyNumberFormat="1" applyFont="1" applyFill="1" applyBorder="1" applyAlignment="1">
      <alignment horizontal="center" vertical="center"/>
    </xf>
    <xf numFmtId="43" fontId="4" fillId="2" borderId="17" xfId="2" applyNumberFormat="1" applyFont="1" applyFill="1" applyBorder="1" applyAlignment="1">
      <alignment horizontal="center" vertical="center"/>
    </xf>
    <xf numFmtId="43" fontId="4" fillId="2" borderId="6" xfId="2" applyNumberFormat="1" applyFont="1" applyFill="1" applyBorder="1" applyAlignment="1">
      <alignment horizontal="center" vertical="center"/>
    </xf>
    <xf numFmtId="43" fontId="4" fillId="2" borderId="5" xfId="2" applyNumberFormat="1" applyFont="1" applyFill="1" applyBorder="1" applyAlignment="1">
      <alignment horizontal="center" vertical="center"/>
    </xf>
    <xf numFmtId="43" fontId="4" fillId="0" borderId="1" xfId="2" applyNumberFormat="1" applyFont="1" applyBorder="1" applyAlignment="1">
      <alignment horizontal="center" vertical="center"/>
    </xf>
    <xf numFmtId="43" fontId="4" fillId="0" borderId="3" xfId="2" applyNumberFormat="1" applyFont="1" applyBorder="1" applyAlignment="1">
      <alignment horizontal="center" vertical="center"/>
    </xf>
    <xf numFmtId="43" fontId="4" fillId="0" borderId="17" xfId="2" applyNumberFormat="1" applyFont="1" applyBorder="1" applyAlignment="1">
      <alignment horizontal="center" vertical="center"/>
    </xf>
    <xf numFmtId="43" fontId="4" fillId="3" borderId="2" xfId="2" applyNumberFormat="1" applyFont="1" applyFill="1" applyBorder="1" applyAlignment="1">
      <alignment horizontal="center" vertical="center"/>
    </xf>
    <xf numFmtId="0" fontId="8" fillId="0" borderId="0" xfId="0" applyFont="1"/>
    <xf numFmtId="0" fontId="9" fillId="0" borderId="0" xfId="0" applyFont="1"/>
    <xf numFmtId="0" fontId="0" fillId="0" borderId="0" xfId="0" applyFont="1" applyAlignment="1">
      <alignment horizontal="left" vertical="top" wrapText="1"/>
    </xf>
    <xf numFmtId="43" fontId="3" fillId="0" borderId="3" xfId="1" applyFont="1" applyFill="1" applyBorder="1" applyAlignment="1">
      <alignment horizontal="center" vertical="center"/>
    </xf>
    <xf numFmtId="43" fontId="4" fillId="2" borderId="3" xfId="2" applyNumberFormat="1" applyFont="1" applyFill="1" applyBorder="1" applyAlignment="1">
      <alignment horizontal="center" vertical="center"/>
    </xf>
    <xf numFmtId="0" fontId="4" fillId="0" borderId="35" xfId="0" applyFont="1" applyBorder="1" applyAlignment="1">
      <alignment horizontal="center" vertical="center" wrapText="1"/>
    </xf>
    <xf numFmtId="43" fontId="4" fillId="0" borderId="35" xfId="1" applyFont="1" applyBorder="1" applyAlignment="1">
      <alignment horizontal="center" vertical="center"/>
    </xf>
    <xf numFmtId="9" fontId="4" fillId="0" borderId="35" xfId="2" applyNumberFormat="1" applyFont="1" applyBorder="1" applyAlignment="1">
      <alignment horizontal="center" vertical="center"/>
    </xf>
    <xf numFmtId="43" fontId="4" fillId="0" borderId="35" xfId="1" applyFont="1" applyBorder="1" applyAlignment="1">
      <alignment vertical="center"/>
    </xf>
    <xf numFmtId="14" fontId="4" fillId="0" borderId="36" xfId="2" applyNumberFormat="1" applyFont="1" applyBorder="1" applyAlignment="1">
      <alignment horizontal="center" vertical="center" wrapText="1"/>
    </xf>
    <xf numFmtId="0" fontId="7" fillId="0" borderId="34" xfId="0" applyFont="1" applyFill="1" applyBorder="1" applyAlignment="1">
      <alignment horizontal="center" vertical="center" wrapText="1"/>
    </xf>
    <xf numFmtId="0" fontId="4" fillId="0" borderId="15" xfId="5" applyFont="1" applyFill="1" applyBorder="1" applyAlignment="1">
      <alignment horizontal="left" vertical="center" wrapText="1"/>
    </xf>
    <xf numFmtId="43" fontId="4" fillId="0" borderId="3" xfId="5" applyNumberFormat="1" applyFont="1" applyFill="1" applyBorder="1" applyAlignment="1">
      <alignment horizontal="center" vertical="center"/>
    </xf>
    <xf numFmtId="0" fontId="4" fillId="0" borderId="23" xfId="0" applyFont="1" applyBorder="1" applyAlignment="1">
      <alignment vertical="center" wrapText="1"/>
    </xf>
    <xf numFmtId="0" fontId="4" fillId="0" borderId="4" xfId="0" applyFont="1" applyBorder="1" applyAlignment="1">
      <alignment horizontal="center" vertical="center" wrapText="1"/>
    </xf>
    <xf numFmtId="43" fontId="4" fillId="0" borderId="4" xfId="2" applyFont="1" applyBorder="1" applyAlignment="1">
      <alignment horizontal="center" vertical="center"/>
    </xf>
    <xf numFmtId="0" fontId="4" fillId="0" borderId="37" xfId="0" applyFont="1" applyBorder="1" applyAlignment="1">
      <alignment horizontal="center" vertical="center" wrapText="1"/>
    </xf>
    <xf numFmtId="43" fontId="4" fillId="0" borderId="37" xfId="1" applyFont="1" applyBorder="1" applyAlignment="1">
      <alignment horizontal="center" vertical="center"/>
    </xf>
    <xf numFmtId="9" fontId="4" fillId="0" borderId="38" xfId="2" applyNumberFormat="1" applyFont="1" applyBorder="1" applyAlignment="1">
      <alignment horizontal="center" vertical="center"/>
    </xf>
    <xf numFmtId="43" fontId="4" fillId="0" borderId="37" xfId="1" applyFont="1" applyBorder="1" applyAlignment="1">
      <alignment vertical="center"/>
    </xf>
    <xf numFmtId="14" fontId="4" fillId="0" borderId="39" xfId="2"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3" fillId="0" borderId="35" xfId="0" applyFont="1" applyBorder="1" applyAlignment="1">
      <alignment vertical="center" wrapText="1"/>
    </xf>
    <xf numFmtId="43" fontId="4" fillId="0" borderId="36" xfId="1" applyFont="1" applyBorder="1" applyAlignment="1">
      <alignment horizontal="center" vertical="center" wrapText="1"/>
    </xf>
    <xf numFmtId="0" fontId="11" fillId="0" borderId="0" xfId="0" applyFont="1"/>
    <xf numFmtId="165" fontId="3" fillId="0" borderId="35" xfId="1" applyNumberFormat="1" applyFont="1" applyFill="1" applyBorder="1" applyAlignment="1">
      <alignment horizontal="center" vertical="center"/>
    </xf>
    <xf numFmtId="165" fontId="7" fillId="0" borderId="35" xfId="1" applyNumberFormat="1" applyFont="1" applyFill="1" applyBorder="1" applyAlignment="1">
      <alignment horizontal="center" vertical="center"/>
    </xf>
    <xf numFmtId="43" fontId="10" fillId="0" borderId="35" xfId="1" applyFont="1" applyBorder="1" applyAlignment="1">
      <alignment horizontal="center" vertical="center"/>
    </xf>
    <xf numFmtId="9" fontId="10" fillId="0" borderId="35" xfId="1" applyNumberFormat="1" applyFont="1" applyBorder="1" applyAlignment="1">
      <alignment horizontal="center" vertical="center"/>
    </xf>
    <xf numFmtId="0" fontId="7" fillId="0" borderId="0" xfId="0" applyFont="1" applyAlignment="1">
      <alignment horizont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2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1"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9" fillId="0" borderId="0" xfId="0" applyFont="1" applyAlignment="1">
      <alignment horizontal="center"/>
    </xf>
    <xf numFmtId="0" fontId="8" fillId="0" borderId="0" xfId="0" applyFont="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43" fontId="4" fillId="0" borderId="17" xfId="1" applyFont="1" applyBorder="1" applyAlignment="1">
      <alignment horizontal="center" vertical="center"/>
    </xf>
    <xf numFmtId="43" fontId="4" fillId="0" borderId="1" xfId="1" applyFont="1" applyBorder="1" applyAlignment="1">
      <alignment horizontal="center" vertical="center"/>
    </xf>
    <xf numFmtId="0" fontId="4" fillId="0" borderId="0" xfId="0" applyFont="1" applyFill="1" applyAlignment="1">
      <alignment vertical="center"/>
    </xf>
    <xf numFmtId="0" fontId="4" fillId="0" borderId="0" xfId="0" applyFont="1" applyFill="1"/>
    <xf numFmtId="0" fontId="4" fillId="0" borderId="0" xfId="0" applyFont="1" applyFill="1"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vertical="center"/>
    </xf>
    <xf numFmtId="0" fontId="10" fillId="0" borderId="1" xfId="0" applyFont="1" applyFill="1" applyBorder="1" applyAlignment="1">
      <alignment vertical="center" wrapText="1"/>
    </xf>
    <xf numFmtId="0" fontId="4" fillId="0" borderId="0" xfId="0" applyFont="1" applyFill="1" applyAlignment="1">
      <alignment horizontal="center"/>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vertical="center" wrapText="1"/>
    </xf>
    <xf numFmtId="43" fontId="13" fillId="0" borderId="1" xfId="1" applyFont="1" applyFill="1" applyBorder="1" applyAlignment="1">
      <alignment vertical="center"/>
    </xf>
    <xf numFmtId="0" fontId="15" fillId="0" borderId="1" xfId="0" applyFont="1" applyFill="1" applyBorder="1" applyAlignment="1">
      <alignment vertical="center" wrapText="1"/>
    </xf>
    <xf numFmtId="43" fontId="15" fillId="0" borderId="1" xfId="1" applyFont="1" applyFill="1" applyBorder="1" applyAlignment="1">
      <alignment vertical="center"/>
    </xf>
    <xf numFmtId="43" fontId="15" fillId="0" borderId="1" xfId="1" applyFont="1" applyFill="1" applyBorder="1" applyAlignment="1">
      <alignment horizontal="center" vertical="center"/>
    </xf>
    <xf numFmtId="0" fontId="15" fillId="0" borderId="1" xfId="0" applyFont="1" applyFill="1" applyBorder="1" applyAlignment="1">
      <alignment vertical="center"/>
    </xf>
    <xf numFmtId="43" fontId="15" fillId="0" borderId="0" xfId="1" applyFont="1" applyFill="1" applyBorder="1" applyAlignment="1">
      <alignment vertical="center"/>
    </xf>
    <xf numFmtId="43" fontId="13" fillId="0" borderId="1" xfId="0" applyNumberFormat="1" applyFont="1" applyFill="1" applyBorder="1" applyAlignment="1">
      <alignment vertical="center"/>
    </xf>
    <xf numFmtId="0" fontId="13" fillId="0" borderId="40" xfId="0" applyFont="1" applyFill="1" applyBorder="1" applyAlignment="1">
      <alignment vertical="center" wrapText="1"/>
    </xf>
    <xf numFmtId="43" fontId="13" fillId="0" borderId="40" xfId="0" applyNumberFormat="1" applyFont="1" applyFill="1" applyBorder="1" applyAlignment="1">
      <alignment vertical="center"/>
    </xf>
    <xf numFmtId="43" fontId="13" fillId="0" borderId="40" xfId="1" applyFont="1" applyFill="1" applyBorder="1" applyAlignment="1">
      <alignment vertical="center"/>
    </xf>
    <xf numFmtId="0" fontId="15" fillId="0" borderId="0" xfId="0" applyFont="1" applyFill="1" applyAlignment="1">
      <alignment vertical="center"/>
    </xf>
    <xf numFmtId="43" fontId="15" fillId="0" borderId="0" xfId="0" applyNumberFormat="1" applyFont="1" applyFill="1" applyAlignment="1">
      <alignment vertical="center"/>
    </xf>
    <xf numFmtId="0" fontId="15" fillId="0" borderId="0" xfId="0" applyFont="1" applyFill="1" applyBorder="1" applyAlignment="1">
      <alignment vertical="center" wrapText="1"/>
    </xf>
    <xf numFmtId="0" fontId="15" fillId="0" borderId="0" xfId="0" applyFont="1" applyFill="1" applyAlignment="1">
      <alignment vertical="center" wrapText="1"/>
    </xf>
    <xf numFmtId="0" fontId="13" fillId="0" borderId="0" xfId="0" applyFont="1" applyFill="1" applyAlignment="1">
      <alignment vertical="center"/>
    </xf>
    <xf numFmtId="0" fontId="16" fillId="0" borderId="0" xfId="0" applyFont="1" applyFill="1" applyAlignment="1">
      <alignment vertical="center"/>
    </xf>
    <xf numFmtId="0" fontId="17" fillId="0" borderId="0" xfId="0" applyFont="1"/>
    <xf numFmtId="0" fontId="7" fillId="0" borderId="0" xfId="0" applyFont="1" applyBorder="1" applyAlignment="1">
      <alignment horizontal="center"/>
    </xf>
    <xf numFmtId="0" fontId="18" fillId="0" borderId="41" xfId="0" applyFont="1" applyBorder="1" applyAlignment="1">
      <alignment horizontal="center" vertical="center"/>
    </xf>
    <xf numFmtId="0" fontId="18" fillId="0" borderId="1" xfId="0" applyFont="1" applyBorder="1" applyAlignment="1">
      <alignment horizontal="center" vertical="center"/>
    </xf>
    <xf numFmtId="43" fontId="17" fillId="0" borderId="0" xfId="1" applyFont="1"/>
    <xf numFmtId="43" fontId="7" fillId="0" borderId="0" xfId="1" applyFont="1" applyBorder="1"/>
    <xf numFmtId="0" fontId="0" fillId="0" borderId="0" xfId="0" applyFont="1"/>
    <xf numFmtId="0" fontId="7" fillId="0" borderId="0" xfId="0" applyFont="1" applyAlignment="1"/>
    <xf numFmtId="0" fontId="19" fillId="0" borderId="0" xfId="0" applyFont="1"/>
    <xf numFmtId="166" fontId="3" fillId="0" borderId="0" xfId="0" quotePrefix="1" applyNumberFormat="1" applyFont="1"/>
    <xf numFmtId="0" fontId="3" fillId="0" borderId="42" xfId="0" applyFont="1" applyBorder="1"/>
    <xf numFmtId="4" fontId="3" fillId="0" borderId="42" xfId="0" quotePrefix="1" applyNumberFormat="1" applyFont="1" applyBorder="1" applyAlignment="1">
      <alignment horizontal="center"/>
    </xf>
    <xf numFmtId="0" fontId="3" fillId="0" borderId="41" xfId="0" applyFont="1" applyBorder="1"/>
    <xf numFmtId="4" fontId="3" fillId="0" borderId="42" xfId="0" applyNumberFormat="1" applyFont="1" applyBorder="1" applyAlignment="1">
      <alignment horizontal="center"/>
    </xf>
    <xf numFmtId="166" fontId="3" fillId="0" borderId="42" xfId="1" quotePrefix="1" applyNumberFormat="1" applyFont="1" applyBorder="1"/>
    <xf numFmtId="166" fontId="7" fillId="0" borderId="43" xfId="1" applyNumberFormat="1" applyFont="1" applyBorder="1"/>
    <xf numFmtId="167" fontId="3" fillId="0" borderId="0" xfId="1" applyNumberFormat="1" applyFont="1" applyBorder="1"/>
    <xf numFmtId="0" fontId="7" fillId="0" borderId="0" xfId="0" applyFont="1"/>
    <xf numFmtId="0" fontId="20" fillId="0" borderId="0" xfId="0" applyFont="1"/>
    <xf numFmtId="0" fontId="23" fillId="0" borderId="0" xfId="8" applyFont="1"/>
    <xf numFmtId="0" fontId="24" fillId="0" borderId="0" xfId="4" applyFont="1"/>
    <xf numFmtId="43" fontId="24" fillId="0" borderId="0" xfId="2" applyFont="1"/>
    <xf numFmtId="0" fontId="25" fillId="0" borderId="0" xfId="4" applyFont="1" applyAlignment="1">
      <alignment horizontal="center"/>
    </xf>
    <xf numFmtId="0" fontId="24" fillId="0" borderId="0" xfId="4" applyFont="1" applyAlignment="1">
      <alignment horizontal="center"/>
    </xf>
    <xf numFmtId="0" fontId="25" fillId="0" borderId="0" xfId="4" applyFont="1"/>
    <xf numFmtId="0" fontId="26" fillId="0" borderId="0" xfId="4" applyFont="1"/>
    <xf numFmtId="168" fontId="24" fillId="0" borderId="0" xfId="2" applyNumberFormat="1" applyFont="1"/>
    <xf numFmtId="43" fontId="24" fillId="0" borderId="42" xfId="2" applyFont="1" applyBorder="1"/>
    <xf numFmtId="43" fontId="25" fillId="0" borderId="41" xfId="2" applyFont="1" applyBorder="1"/>
    <xf numFmtId="168" fontId="25" fillId="0" borderId="41" xfId="2" applyNumberFormat="1" applyFont="1" applyBorder="1"/>
    <xf numFmtId="43" fontId="25" fillId="0" borderId="0" xfId="2" applyFont="1"/>
    <xf numFmtId="0" fontId="24" fillId="0" borderId="0" xfId="4" applyFont="1" applyAlignment="1">
      <alignment wrapText="1"/>
    </xf>
    <xf numFmtId="169" fontId="25" fillId="0" borderId="41" xfId="2" applyNumberFormat="1" applyFont="1" applyBorder="1"/>
    <xf numFmtId="168" fontId="25" fillId="0" borderId="43" xfId="2" applyNumberFormat="1" applyFont="1" applyBorder="1"/>
    <xf numFmtId="168" fontId="25" fillId="0" borderId="0" xfId="2" applyNumberFormat="1" applyFont="1" applyBorder="1"/>
    <xf numFmtId="43" fontId="27" fillId="0" borderId="0" xfId="2" applyFont="1"/>
    <xf numFmtId="0" fontId="28" fillId="0" borderId="0" xfId="0" applyFont="1" applyFill="1"/>
    <xf numFmtId="0" fontId="29" fillId="0" borderId="0" xfId="0" applyFont="1" applyFill="1"/>
    <xf numFmtId="43" fontId="29" fillId="0" borderId="0" xfId="1" applyFont="1" applyFill="1"/>
    <xf numFmtId="0" fontId="29" fillId="0" borderId="0" xfId="0" applyFont="1" applyFill="1" applyAlignment="1">
      <alignment horizontal="center"/>
    </xf>
    <xf numFmtId="0" fontId="30" fillId="0" borderId="0" xfId="0" applyFont="1" applyFill="1" applyAlignment="1">
      <alignment horizontal="center"/>
    </xf>
    <xf numFmtId="43" fontId="28" fillId="0" borderId="0" xfId="1" applyFont="1" applyFill="1"/>
    <xf numFmtId="0" fontId="28" fillId="0" borderId="0" xfId="0" applyFont="1" applyFill="1" applyAlignment="1">
      <alignment horizontal="center"/>
    </xf>
    <xf numFmtId="0" fontId="31" fillId="0" borderId="0" xfId="0" applyFont="1" applyFill="1"/>
    <xf numFmtId="0" fontId="30"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43" fontId="30" fillId="0" borderId="1" xfId="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2" fillId="0" borderId="0" xfId="0" applyFont="1" applyFill="1" applyAlignment="1">
      <alignment vertical="center"/>
    </xf>
    <xf numFmtId="0" fontId="30" fillId="0" borderId="4" xfId="0" applyFont="1" applyFill="1" applyBorder="1" applyAlignment="1">
      <alignment horizontal="center" vertical="center" wrapText="1"/>
    </xf>
    <xf numFmtId="43" fontId="30" fillId="0" borderId="4" xfId="1" applyFont="1" applyFill="1" applyBorder="1" applyAlignment="1">
      <alignment horizontal="center" vertical="center" wrapText="1"/>
    </xf>
    <xf numFmtId="0" fontId="30" fillId="0" borderId="1" xfId="0" applyFont="1" applyFill="1" applyBorder="1" applyAlignment="1">
      <alignment horizontal="center" vertical="center" wrapText="1"/>
    </xf>
    <xf numFmtId="43" fontId="30" fillId="0" borderId="1" xfId="1" applyFont="1" applyFill="1" applyBorder="1" applyAlignment="1">
      <alignment horizontal="center" vertical="center" wrapText="1"/>
    </xf>
    <xf numFmtId="0" fontId="28" fillId="0" borderId="1" xfId="0" applyFont="1" applyFill="1" applyBorder="1" applyAlignment="1">
      <alignment vertical="center" wrapText="1"/>
    </xf>
    <xf numFmtId="43" fontId="28" fillId="0" borderId="1" xfId="1" applyFont="1" applyFill="1" applyBorder="1" applyAlignment="1">
      <alignment vertical="center"/>
    </xf>
    <xf numFmtId="0" fontId="28" fillId="0" borderId="1" xfId="0" applyFont="1" applyFill="1" applyBorder="1" applyAlignment="1">
      <alignment vertical="center"/>
    </xf>
    <xf numFmtId="9" fontId="28" fillId="0" borderId="1" xfId="0" applyNumberFormat="1" applyFont="1" applyFill="1" applyBorder="1" applyAlignment="1">
      <alignment horizontal="center" vertical="center"/>
    </xf>
    <xf numFmtId="0" fontId="29" fillId="0" borderId="0" xfId="0" applyFont="1" applyFill="1" applyAlignment="1">
      <alignment vertical="center"/>
    </xf>
    <xf numFmtId="0" fontId="28" fillId="0" borderId="1" xfId="0" applyFont="1" applyFill="1" applyBorder="1" applyAlignment="1">
      <alignment wrapText="1"/>
    </xf>
    <xf numFmtId="0" fontId="28" fillId="0" borderId="0" xfId="0" applyFont="1" applyFill="1" applyBorder="1" applyAlignment="1">
      <alignment vertical="center" wrapText="1"/>
    </xf>
    <xf numFmtId="43" fontId="28" fillId="0" borderId="0" xfId="1" applyFont="1" applyFill="1" applyBorder="1" applyAlignment="1">
      <alignment vertical="center"/>
    </xf>
    <xf numFmtId="0" fontId="28" fillId="0" borderId="0" xfId="0" applyFont="1" applyFill="1" applyBorder="1" applyAlignment="1">
      <alignment vertical="center"/>
    </xf>
    <xf numFmtId="9" fontId="28" fillId="0" borderId="0" xfId="0" applyNumberFormat="1" applyFont="1" applyFill="1" applyBorder="1" applyAlignment="1">
      <alignment horizontal="center" vertical="center"/>
    </xf>
    <xf numFmtId="0" fontId="34" fillId="0" borderId="0" xfId="0" applyFont="1" applyFill="1" applyAlignment="1">
      <alignment horizontal="center"/>
    </xf>
    <xf numFmtId="0" fontId="28" fillId="0" borderId="0" xfId="0" applyFont="1" applyFill="1" applyAlignment="1">
      <alignment vertical="top" wrapText="1"/>
    </xf>
    <xf numFmtId="43" fontId="28" fillId="0" borderId="0" xfId="1" applyFont="1" applyFill="1" applyBorder="1"/>
    <xf numFmtId="0" fontId="28" fillId="0" borderId="0" xfId="0" applyFont="1" applyFill="1" applyBorder="1"/>
    <xf numFmtId="0" fontId="32" fillId="0" borderId="0" xfId="0" applyFont="1" applyFill="1" applyBorder="1" applyAlignment="1">
      <alignment horizontal="center"/>
    </xf>
    <xf numFmtId="43" fontId="32" fillId="0" borderId="0" xfId="1" applyFont="1" applyFill="1" applyBorder="1" applyAlignment="1">
      <alignment horizontal="center"/>
    </xf>
    <xf numFmtId="0" fontId="35" fillId="0" borderId="0" xfId="0" applyFont="1" applyFill="1" applyBorder="1" applyAlignment="1">
      <alignment horizontal="center"/>
    </xf>
    <xf numFmtId="43" fontId="33" fillId="0" borderId="0" xfId="1" applyFont="1" applyFill="1"/>
    <xf numFmtId="0" fontId="33" fillId="0" borderId="0" xfId="0" applyFont="1" applyFill="1"/>
    <xf numFmtId="0" fontId="33" fillId="0" borderId="0" xfId="0" applyFont="1" applyFill="1" applyAlignment="1">
      <alignment horizontal="center"/>
    </xf>
    <xf numFmtId="0" fontId="17" fillId="0" borderId="0" xfId="0" applyFont="1" applyAlignment="1">
      <alignment horizontal="left"/>
    </xf>
    <xf numFmtId="0" fontId="7"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xf>
    <xf numFmtId="0" fontId="3" fillId="0" borderId="27" xfId="0" applyFont="1" applyBorder="1" applyAlignment="1">
      <alignment horizontal="center"/>
    </xf>
    <xf numFmtId="0" fontId="3" fillId="0" borderId="0" xfId="0" applyFont="1" applyBorder="1" applyAlignment="1">
      <alignment horizontal="left"/>
    </xf>
    <xf numFmtId="43" fontId="3" fillId="0" borderId="0" xfId="1" applyFont="1" applyBorder="1"/>
    <xf numFmtId="0" fontId="7" fillId="0" borderId="0" xfId="0" applyFont="1" applyBorder="1"/>
    <xf numFmtId="0" fontId="17" fillId="0" borderId="48" xfId="0" applyFont="1" applyBorder="1"/>
    <xf numFmtId="0" fontId="17" fillId="0" borderId="49" xfId="0" applyFont="1" applyBorder="1"/>
    <xf numFmtId="0" fontId="17" fillId="0" borderId="49" xfId="0" applyFont="1" applyBorder="1" applyAlignment="1">
      <alignment horizontal="left"/>
    </xf>
    <xf numFmtId="43" fontId="17" fillId="0" borderId="49" xfId="1" applyFont="1" applyBorder="1"/>
    <xf numFmtId="0" fontId="17" fillId="0" borderId="50" xfId="0" applyFont="1" applyBorder="1"/>
    <xf numFmtId="0" fontId="18" fillId="0" borderId="51" xfId="0" applyFont="1" applyBorder="1" applyAlignment="1">
      <alignment horizontal="center" vertical="center" wrapText="1"/>
    </xf>
    <xf numFmtId="0" fontId="18"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54" xfId="0" applyFont="1" applyBorder="1" applyAlignment="1">
      <alignment horizontal="center" vertical="center" wrapText="1"/>
    </xf>
    <xf numFmtId="0" fontId="18" fillId="0" borderId="54" xfId="0" applyFont="1" applyBorder="1" applyAlignment="1">
      <alignment horizontal="center" vertical="center"/>
    </xf>
    <xf numFmtId="0" fontId="18" fillId="0" borderId="55" xfId="0" applyFont="1" applyBorder="1" applyAlignment="1">
      <alignment horizontal="center"/>
    </xf>
    <xf numFmtId="0" fontId="18" fillId="0" borderId="37" xfId="0" applyFont="1" applyBorder="1" applyAlignment="1">
      <alignment horizontal="center"/>
    </xf>
    <xf numFmtId="0" fontId="18" fillId="0" borderId="39" xfId="0" applyFont="1" applyBorder="1" applyAlignment="1">
      <alignment horizontal="center"/>
    </xf>
    <xf numFmtId="0" fontId="18" fillId="0" borderId="56" xfId="0" applyFont="1" applyBorder="1" applyAlignment="1">
      <alignment horizontal="center" vertical="center" wrapText="1"/>
    </xf>
    <xf numFmtId="0" fontId="18" fillId="0" borderId="57" xfId="0" applyFont="1" applyBorder="1" applyAlignment="1">
      <alignment horizontal="center" vertical="center"/>
    </xf>
    <xf numFmtId="0" fontId="18" fillId="0" borderId="56" xfId="0" applyFont="1" applyBorder="1" applyAlignment="1">
      <alignment horizontal="center" vertical="center"/>
    </xf>
    <xf numFmtId="43" fontId="18" fillId="0" borderId="58" xfId="1" applyFont="1" applyBorder="1" applyAlignment="1">
      <alignment horizontal="center" vertical="center"/>
    </xf>
    <xf numFmtId="0" fontId="18" fillId="0" borderId="49" xfId="0" applyFont="1" applyBorder="1" applyAlignment="1">
      <alignment horizontal="center" vertical="center"/>
    </xf>
    <xf numFmtId="0" fontId="18" fillId="0" borderId="58" xfId="0" applyFont="1" applyBorder="1" applyAlignment="1">
      <alignment horizontal="center" vertical="center"/>
    </xf>
    <xf numFmtId="0" fontId="18" fillId="0" borderId="50" xfId="0" applyFont="1" applyBorder="1" applyAlignment="1">
      <alignment horizontal="center" vertical="center" wrapText="1"/>
    </xf>
    <xf numFmtId="0" fontId="4" fillId="0" borderId="23" xfId="0" applyFont="1" applyBorder="1" applyAlignment="1">
      <alignment horizontal="left"/>
    </xf>
    <xf numFmtId="43" fontId="1" fillId="0" borderId="4" xfId="1" applyFont="1" applyBorder="1"/>
    <xf numFmtId="170" fontId="4" fillId="0" borderId="4" xfId="1" applyNumberFormat="1" applyFont="1" applyBorder="1" applyAlignment="1">
      <alignment horizontal="left"/>
    </xf>
    <xf numFmtId="0" fontId="18" fillId="0" borderId="4" xfId="0" applyFont="1" applyBorder="1" applyAlignment="1">
      <alignment horizontal="center" vertical="center"/>
    </xf>
    <xf numFmtId="43" fontId="18" fillId="0" borderId="4" xfId="1" applyFont="1" applyBorder="1" applyAlignment="1">
      <alignment horizontal="center" vertical="center"/>
    </xf>
    <xf numFmtId="0" fontId="18" fillId="0" borderId="4" xfId="0" applyFont="1" applyBorder="1" applyAlignment="1">
      <alignment vertical="center"/>
    </xf>
    <xf numFmtId="0" fontId="18" fillId="0" borderId="24" xfId="0" applyFont="1" applyBorder="1" applyAlignment="1">
      <alignment vertical="center" wrapText="1"/>
    </xf>
    <xf numFmtId="0" fontId="4" fillId="0" borderId="13" xfId="0" applyFont="1" applyBorder="1" applyAlignment="1">
      <alignment horizontal="left"/>
    </xf>
    <xf numFmtId="43" fontId="1" fillId="0" borderId="1" xfId="1" applyFont="1" applyBorder="1"/>
    <xf numFmtId="170" fontId="4" fillId="0" borderId="1" xfId="1" applyNumberFormat="1" applyFont="1" applyBorder="1" applyAlignment="1">
      <alignment horizontal="left"/>
    </xf>
    <xf numFmtId="43" fontId="18" fillId="0" borderId="1" xfId="1" applyFont="1" applyBorder="1" applyAlignment="1">
      <alignment horizontal="center" vertical="center"/>
    </xf>
    <xf numFmtId="0" fontId="18" fillId="0" borderId="1" xfId="0" applyFont="1" applyBorder="1" applyAlignment="1">
      <alignment vertical="center"/>
    </xf>
    <xf numFmtId="0" fontId="18" fillId="0" borderId="14" xfId="0" applyFont="1" applyBorder="1" applyAlignment="1">
      <alignment vertical="center" wrapText="1"/>
    </xf>
    <xf numFmtId="0" fontId="4" fillId="0" borderId="15" xfId="0" applyFont="1" applyBorder="1" applyAlignment="1">
      <alignment horizontal="left"/>
    </xf>
    <xf numFmtId="43" fontId="1" fillId="0" borderId="3" xfId="1" applyFont="1" applyBorder="1"/>
    <xf numFmtId="170" fontId="4" fillId="0" borderId="3" xfId="1" applyNumberFormat="1" applyFont="1" applyBorder="1" applyAlignment="1">
      <alignment horizontal="left"/>
    </xf>
    <xf numFmtId="0" fontId="18" fillId="0" borderId="3" xfId="0" applyFont="1" applyBorder="1" applyAlignment="1">
      <alignment horizontal="center" vertical="center"/>
    </xf>
    <xf numFmtId="43" fontId="18" fillId="0" borderId="3" xfId="1" applyFont="1" applyBorder="1" applyAlignment="1">
      <alignment horizontal="center" vertical="center"/>
    </xf>
    <xf numFmtId="0" fontId="18" fillId="0" borderId="3" xfId="0" applyFont="1" applyBorder="1" applyAlignment="1">
      <alignment vertical="center"/>
    </xf>
    <xf numFmtId="0" fontId="18" fillId="0" borderId="29" xfId="0" applyFont="1" applyBorder="1" applyAlignment="1">
      <alignment vertical="center" wrapText="1"/>
    </xf>
    <xf numFmtId="0" fontId="10" fillId="0" borderId="45"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4" fillId="0" borderId="9" xfId="0" applyFont="1" applyBorder="1" applyAlignment="1">
      <alignment horizontal="left"/>
    </xf>
    <xf numFmtId="43" fontId="3" fillId="0" borderId="10" xfId="1" applyFont="1" applyFill="1" applyBorder="1" applyAlignment="1"/>
    <xf numFmtId="171" fontId="4" fillId="0" borderId="10" xfId="0" applyNumberFormat="1" applyFont="1" applyBorder="1" applyAlignment="1">
      <alignment horizontal="center"/>
    </xf>
    <xf numFmtId="0" fontId="4" fillId="0" borderId="10" xfId="0" applyFont="1" applyBorder="1" applyAlignment="1">
      <alignment vertical="center" wrapText="1"/>
    </xf>
    <xf numFmtId="43" fontId="18" fillId="0" borderId="10" xfId="1"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vertical="center"/>
    </xf>
    <xf numFmtId="0" fontId="18" fillId="0" borderId="12" xfId="0" applyFont="1" applyBorder="1" applyAlignment="1">
      <alignment vertical="center" wrapText="1"/>
    </xf>
    <xf numFmtId="43" fontId="3" fillId="0" borderId="1" xfId="1" applyFont="1" applyFill="1" applyBorder="1" applyAlignment="1"/>
    <xf numFmtId="171" fontId="4" fillId="0" borderId="1" xfId="0" applyNumberFormat="1" applyFont="1" applyBorder="1" applyAlignment="1">
      <alignment horizont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43" fontId="3" fillId="0" borderId="1" xfId="1" applyFont="1" applyBorder="1" applyAlignment="1">
      <alignment horizontal="center" vertical="center"/>
    </xf>
    <xf numFmtId="171" fontId="4" fillId="0" borderId="1" xfId="0" applyNumberFormat="1" applyFont="1" applyFill="1" applyBorder="1" applyAlignment="1">
      <alignment horizontal="center"/>
    </xf>
    <xf numFmtId="0" fontId="4" fillId="0" borderId="1" xfId="0" applyFont="1" applyFill="1" applyBorder="1" applyAlignment="1">
      <alignment horizontal="left" vertical="center" wrapText="1"/>
    </xf>
    <xf numFmtId="14" fontId="4" fillId="0" borderId="1" xfId="9" quotePrefix="1" applyNumberFormat="1" applyFont="1" applyFill="1" applyBorder="1" applyAlignment="1">
      <alignment horizontal="center"/>
    </xf>
    <xf numFmtId="0" fontId="7" fillId="0" borderId="14" xfId="0" applyFont="1" applyBorder="1" applyAlignment="1">
      <alignment vertical="center" wrapText="1"/>
    </xf>
    <xf numFmtId="0" fontId="14" fillId="0" borderId="13" xfId="1" applyNumberFormat="1" applyFont="1" applyFill="1" applyBorder="1" applyAlignment="1">
      <alignment horizontal="left"/>
    </xf>
    <xf numFmtId="43" fontId="3" fillId="0" borderId="1" xfId="1" applyFont="1" applyFill="1" applyBorder="1"/>
    <xf numFmtId="170" fontId="4" fillId="0" borderId="1" xfId="1" applyNumberFormat="1" applyFont="1" applyFill="1" applyBorder="1" applyAlignment="1">
      <alignment horizontal="left"/>
    </xf>
    <xf numFmtId="0" fontId="0" fillId="0" borderId="1" xfId="0" applyFont="1" applyFill="1" applyBorder="1" applyAlignment="1">
      <alignment horizontal="left" vertical="center"/>
    </xf>
    <xf numFmtId="43" fontId="12" fillId="0" borderId="1" xfId="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43" fontId="3" fillId="0" borderId="14" xfId="1" applyFont="1" applyFill="1" applyBorder="1"/>
    <xf numFmtId="43" fontId="0" fillId="0" borderId="1" xfId="1" applyFont="1" applyFill="1" applyBorder="1"/>
    <xf numFmtId="0" fontId="0" fillId="0" borderId="1" xfId="0" applyFont="1" applyFill="1" applyBorder="1"/>
    <xf numFmtId="0" fontId="0" fillId="0" borderId="1" xfId="0" applyFill="1" applyBorder="1" applyAlignment="1">
      <alignment horizontal="left" vertical="center"/>
    </xf>
    <xf numFmtId="0" fontId="14" fillId="0" borderId="15" xfId="1" applyNumberFormat="1" applyFont="1" applyFill="1" applyBorder="1" applyAlignment="1">
      <alignment horizontal="left"/>
    </xf>
    <xf numFmtId="43" fontId="3" fillId="0" borderId="3" xfId="1" applyFont="1" applyFill="1" applyBorder="1"/>
    <xf numFmtId="170" fontId="4" fillId="0" borderId="3" xfId="1" applyNumberFormat="1" applyFont="1" applyFill="1" applyBorder="1" applyAlignment="1">
      <alignment horizontal="left"/>
    </xf>
    <xf numFmtId="0" fontId="0" fillId="0" borderId="3" xfId="0" applyFont="1" applyFill="1" applyBorder="1" applyAlignment="1">
      <alignment horizontal="left" vertical="center"/>
    </xf>
    <xf numFmtId="43" fontId="0" fillId="0" borderId="3" xfId="1" applyFont="1" applyFill="1" applyBorder="1"/>
    <xf numFmtId="0" fontId="0" fillId="0" borderId="3" xfId="0" applyFont="1" applyFill="1" applyBorder="1"/>
    <xf numFmtId="43" fontId="3" fillId="0" borderId="29" xfId="1" applyFont="1" applyFill="1" applyBorder="1"/>
    <xf numFmtId="0" fontId="7" fillId="0" borderId="55" xfId="0" applyFont="1" applyBorder="1" applyAlignment="1">
      <alignment horizontal="center"/>
    </xf>
    <xf numFmtId="43" fontId="3" fillId="0" borderId="37" xfId="1" applyFont="1" applyFill="1" applyBorder="1"/>
    <xf numFmtId="170" fontId="14" fillId="0" borderId="37" xfId="1" applyNumberFormat="1" applyFont="1" applyFill="1" applyBorder="1" applyAlignment="1">
      <alignment horizontal="left"/>
    </xf>
    <xf numFmtId="0" fontId="0" fillId="0" borderId="37" xfId="0" applyFont="1" applyFill="1" applyBorder="1" applyAlignment="1">
      <alignment horizontal="left" vertical="center"/>
    </xf>
    <xf numFmtId="43" fontId="3" fillId="0" borderId="39" xfId="1" applyFont="1" applyFill="1" applyBorder="1"/>
    <xf numFmtId="0" fontId="10" fillId="0" borderId="26" xfId="0" applyFont="1" applyBorder="1" applyAlignment="1">
      <alignment horizontal="center"/>
    </xf>
    <xf numFmtId="0" fontId="10" fillId="0" borderId="0" xfId="0" applyFont="1" applyBorder="1" applyAlignment="1">
      <alignment horizontal="center"/>
    </xf>
    <xf numFmtId="0" fontId="10" fillId="0" borderId="27" xfId="0" applyFont="1" applyBorder="1" applyAlignment="1">
      <alignment horizontal="center"/>
    </xf>
    <xf numFmtId="0" fontId="4" fillId="0" borderId="9" xfId="0" applyFont="1" applyBorder="1" applyAlignment="1">
      <alignment horizontal="center"/>
    </xf>
    <xf numFmtId="43" fontId="4" fillId="0" borderId="10" xfId="1" applyFont="1" applyBorder="1" applyAlignment="1">
      <alignment horizontal="center"/>
    </xf>
    <xf numFmtId="171" fontId="4" fillId="0" borderId="10" xfId="0" applyNumberFormat="1" applyFont="1" applyFill="1" applyBorder="1" applyAlignment="1">
      <alignment horizontal="center"/>
    </xf>
    <xf numFmtId="0" fontId="4" fillId="0" borderId="10" xfId="0" applyFont="1" applyBorder="1" applyAlignment="1">
      <alignment horizontal="left" vertical="center" wrapText="1"/>
    </xf>
    <xf numFmtId="0" fontId="10" fillId="0" borderId="10" xfId="0" applyFont="1" applyBorder="1" applyAlignment="1">
      <alignment horizontal="center"/>
    </xf>
    <xf numFmtId="0" fontId="10" fillId="0" borderId="12" xfId="0" applyFont="1" applyBorder="1" applyAlignment="1">
      <alignment horizontal="center"/>
    </xf>
    <xf numFmtId="43" fontId="4" fillId="0" borderId="1" xfId="1" applyFont="1" applyBorder="1" applyAlignment="1">
      <alignment horizontal="center"/>
    </xf>
    <xf numFmtId="0" fontId="10" fillId="0" borderId="1" xfId="0" applyFont="1" applyBorder="1" applyAlignment="1">
      <alignment horizontal="center"/>
    </xf>
    <xf numFmtId="0" fontId="10" fillId="0" borderId="14" xfId="0" applyFont="1" applyBorder="1" applyAlignment="1">
      <alignment horizontal="center"/>
    </xf>
    <xf numFmtId="43" fontId="3" fillId="0" borderId="1" xfId="1" applyFont="1" applyBorder="1"/>
    <xf numFmtId="0" fontId="4" fillId="0" borderId="13" xfId="0" applyFont="1" applyBorder="1" applyAlignment="1">
      <alignment horizontal="left" wrapText="1"/>
    </xf>
    <xf numFmtId="0" fontId="4" fillId="0" borderId="13" xfId="0" applyFont="1" applyFill="1" applyBorder="1" applyAlignment="1">
      <alignment horizontal="left" wrapText="1"/>
    </xf>
    <xf numFmtId="43" fontId="18" fillId="0" borderId="1" xfId="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xf>
    <xf numFmtId="0" fontId="18" fillId="0" borderId="14" xfId="0" applyFont="1" applyFill="1" applyBorder="1" applyAlignment="1">
      <alignment vertical="center" wrapText="1"/>
    </xf>
    <xf numFmtId="0" fontId="0" fillId="0" borderId="13" xfId="0" applyFill="1" applyBorder="1" applyAlignment="1">
      <alignment vertical="center" wrapText="1"/>
    </xf>
    <xf numFmtId="43" fontId="3" fillId="0" borderId="1" xfId="1" applyFont="1" applyFill="1" applyBorder="1" applyAlignment="1">
      <alignment vertical="center" wrapText="1"/>
    </xf>
    <xf numFmtId="43" fontId="0" fillId="0" borderId="1" xfId="1" applyFont="1" applyFill="1" applyBorder="1" applyAlignment="1">
      <alignment vertical="center" wrapText="1"/>
    </xf>
    <xf numFmtId="0" fontId="12" fillId="0" borderId="14" xfId="0" applyFont="1" applyFill="1" applyBorder="1" applyAlignment="1">
      <alignment vertical="center" wrapText="1"/>
    </xf>
    <xf numFmtId="0" fontId="0" fillId="0" borderId="13" xfId="0" applyFill="1" applyBorder="1"/>
    <xf numFmtId="0" fontId="4" fillId="0" borderId="1" xfId="0" applyFont="1" applyFill="1" applyBorder="1" applyAlignment="1">
      <alignment horizontal="left" wrapText="1"/>
    </xf>
    <xf numFmtId="0" fontId="0" fillId="0" borderId="14" xfId="0" applyFont="1" applyFill="1" applyBorder="1"/>
    <xf numFmtId="0" fontId="3" fillId="0" borderId="0" xfId="0" applyFont="1" applyFill="1"/>
    <xf numFmtId="43" fontId="12" fillId="0" borderId="3" xfId="1"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vertical="center"/>
    </xf>
    <xf numFmtId="43" fontId="3" fillId="0" borderId="37" xfId="0" applyNumberFormat="1" applyFont="1" applyFill="1" applyBorder="1"/>
    <xf numFmtId="0" fontId="0" fillId="0" borderId="37" xfId="0" applyFont="1" applyFill="1" applyBorder="1"/>
    <xf numFmtId="43" fontId="3" fillId="0" borderId="39" xfId="0" applyNumberFormat="1" applyFont="1" applyFill="1" applyBorder="1"/>
    <xf numFmtId="0" fontId="7" fillId="0" borderId="25" xfId="0" applyFont="1" applyFill="1" applyBorder="1" applyAlignment="1">
      <alignment horizontal="center"/>
    </xf>
    <xf numFmtId="0" fontId="7" fillId="0" borderId="7" xfId="0" applyFont="1" applyFill="1" applyBorder="1" applyAlignment="1">
      <alignment horizontal="center"/>
    </xf>
    <xf numFmtId="0" fontId="7" fillId="0" borderId="59" xfId="0" applyFont="1" applyFill="1" applyBorder="1" applyAlignment="1">
      <alignment horizontal="center"/>
    </xf>
    <xf numFmtId="0" fontId="0" fillId="0" borderId="9" xfId="0" applyFont="1" applyBorder="1"/>
    <xf numFmtId="43" fontId="3" fillId="0" borderId="10" xfId="1" applyFont="1" applyBorder="1"/>
    <xf numFmtId="171" fontId="4" fillId="0" borderId="10" xfId="0" applyNumberFormat="1" applyFont="1" applyBorder="1" applyAlignment="1"/>
    <xf numFmtId="0" fontId="4" fillId="0" borderId="10" xfId="0" applyFont="1" applyBorder="1" applyAlignment="1">
      <alignment horizontal="left" wrapText="1"/>
    </xf>
    <xf numFmtId="0" fontId="0" fillId="0" borderId="10" xfId="0" applyFont="1" applyBorder="1"/>
    <xf numFmtId="0" fontId="0" fillId="0" borderId="12" xfId="0" applyFont="1" applyBorder="1"/>
    <xf numFmtId="0" fontId="0" fillId="0" borderId="13" xfId="0" applyFont="1" applyBorder="1"/>
    <xf numFmtId="171" fontId="4" fillId="0" borderId="1" xfId="0" applyNumberFormat="1" applyFont="1" applyBorder="1" applyAlignment="1"/>
    <xf numFmtId="0" fontId="4" fillId="0" borderId="1" xfId="0" applyFont="1" applyBorder="1" applyAlignment="1">
      <alignment horizontal="left" wrapText="1"/>
    </xf>
    <xf numFmtId="0" fontId="0" fillId="0" borderId="1" xfId="0" applyFont="1" applyBorder="1"/>
    <xf numFmtId="0" fontId="0" fillId="0" borderId="14" xfId="0" applyFont="1" applyBorder="1"/>
    <xf numFmtId="0" fontId="0" fillId="0" borderId="15" xfId="0" applyFont="1" applyBorder="1"/>
    <xf numFmtId="43" fontId="3" fillId="0" borderId="3" xfId="1" applyFont="1" applyBorder="1"/>
    <xf numFmtId="171" fontId="4" fillId="0" borderId="3" xfId="0" applyNumberFormat="1" applyFont="1" applyBorder="1" applyAlignment="1"/>
    <xf numFmtId="0" fontId="4" fillId="0" borderId="3" xfId="0" applyFont="1" applyBorder="1" applyAlignment="1">
      <alignment horizontal="left" wrapText="1"/>
    </xf>
    <xf numFmtId="0" fontId="0" fillId="0" borderId="3" xfId="0" applyFont="1" applyBorder="1"/>
    <xf numFmtId="0" fontId="0" fillId="0" borderId="29" xfId="0" applyFont="1" applyBorder="1"/>
    <xf numFmtId="43" fontId="3" fillId="0" borderId="37" xfId="0" applyNumberFormat="1" applyFont="1" applyBorder="1"/>
    <xf numFmtId="0" fontId="0" fillId="0" borderId="37" xfId="0" applyFont="1" applyBorder="1"/>
    <xf numFmtId="43" fontId="0" fillId="0" borderId="37" xfId="0" applyNumberFormat="1" applyFont="1" applyBorder="1"/>
    <xf numFmtId="43" fontId="0" fillId="0" borderId="39" xfId="0" applyNumberFormat="1" applyFont="1" applyBorder="1"/>
    <xf numFmtId="43" fontId="0" fillId="0" borderId="0" xfId="0" applyNumberFormat="1" applyFont="1"/>
    <xf numFmtId="0" fontId="7" fillId="0" borderId="60" xfId="0" applyFont="1" applyBorder="1" applyAlignment="1">
      <alignment horizontal="center"/>
    </xf>
    <xf numFmtId="172" fontId="7" fillId="0" borderId="49" xfId="0" applyNumberFormat="1" applyFont="1" applyBorder="1"/>
    <xf numFmtId="0" fontId="3" fillId="0" borderId="60" xfId="0" applyFont="1" applyBorder="1" applyAlignment="1">
      <alignment horizontal="left"/>
    </xf>
    <xf numFmtId="43" fontId="3" fillId="0" borderId="49" xfId="0" applyNumberFormat="1" applyFont="1" applyBorder="1"/>
    <xf numFmtId="172" fontId="7" fillId="0" borderId="60" xfId="0" applyNumberFormat="1" applyFont="1" applyBorder="1"/>
    <xf numFmtId="172" fontId="7" fillId="0" borderId="50" xfId="0" applyNumberFormat="1" applyFont="1" applyBorder="1"/>
    <xf numFmtId="172" fontId="7" fillId="0" borderId="0" xfId="0" applyNumberFormat="1" applyFont="1" applyBorder="1"/>
    <xf numFmtId="43" fontId="3" fillId="0" borderId="0" xfId="0" applyNumberFormat="1" applyFont="1" applyBorder="1"/>
    <xf numFmtId="0" fontId="0" fillId="0" borderId="0" xfId="0" applyFont="1" applyAlignment="1">
      <alignment horizontal="left" wrapText="1"/>
    </xf>
    <xf numFmtId="0" fontId="0" fillId="0" borderId="0" xfId="0" applyFont="1" applyAlignment="1">
      <alignment horizontal="left" wrapText="1"/>
    </xf>
    <xf numFmtId="43" fontId="0" fillId="0" borderId="0" xfId="0" applyNumberFormat="1" applyFont="1" applyAlignment="1">
      <alignment horizontal="left" wrapText="1"/>
    </xf>
    <xf numFmtId="172" fontId="0" fillId="0" borderId="0" xfId="0" applyNumberFormat="1" applyFont="1" applyAlignment="1">
      <alignment horizontal="left" wrapText="1"/>
    </xf>
    <xf numFmtId="43" fontId="0" fillId="0" borderId="0" xfId="1" applyFont="1" applyAlignment="1">
      <alignment horizontal="left" wrapText="1"/>
    </xf>
    <xf numFmtId="172" fontId="17" fillId="0" borderId="0" xfId="0" applyNumberFormat="1" applyFont="1"/>
    <xf numFmtId="0" fontId="36" fillId="0" borderId="0" xfId="0" applyFont="1" applyBorder="1" applyAlignment="1">
      <alignment horizontal="center"/>
    </xf>
    <xf numFmtId="0" fontId="36" fillId="0" borderId="0" xfId="0" applyFont="1" applyBorder="1"/>
    <xf numFmtId="0" fontId="36" fillId="0" borderId="0" xfId="0" applyFont="1" applyBorder="1" applyAlignment="1">
      <alignment horizontal="left"/>
    </xf>
    <xf numFmtId="43" fontId="36" fillId="0" borderId="0" xfId="1" applyFont="1" applyBorder="1" applyAlignment="1"/>
    <xf numFmtId="0" fontId="8" fillId="0" borderId="0" xfId="0" applyFont="1" applyBorder="1"/>
    <xf numFmtId="0" fontId="37" fillId="0" borderId="0" xfId="0" applyFont="1" applyBorder="1"/>
    <xf numFmtId="0" fontId="37" fillId="0" borderId="0" xfId="0" applyFont="1" applyBorder="1" applyAlignment="1">
      <alignment horizontal="left"/>
    </xf>
    <xf numFmtId="43" fontId="37" fillId="0" borderId="0" xfId="1" applyFont="1" applyBorder="1"/>
    <xf numFmtId="43" fontId="8" fillId="0" borderId="0" xfId="1" applyFont="1" applyBorder="1"/>
    <xf numFmtId="0" fontId="38" fillId="0" borderId="0" xfId="0" applyFont="1"/>
    <xf numFmtId="0" fontId="38" fillId="0" borderId="0" xfId="0" applyFont="1" applyAlignment="1">
      <alignment horizontal="left"/>
    </xf>
    <xf numFmtId="43" fontId="38" fillId="0" borderId="0" xfId="1" applyFont="1"/>
  </cellXfs>
  <cellStyles count="10">
    <cellStyle name="Comma" xfId="1" builtinId="3"/>
    <cellStyle name="Comma 2" xfId="2"/>
    <cellStyle name="Comma 2 10" xfId="7"/>
    <cellStyle name="Comma 3" xfId="3"/>
    <cellStyle name="Normal" xfId="0" builtinId="0"/>
    <cellStyle name="Normal 2" xfId="4"/>
    <cellStyle name="Normal 2 10" xfId="8"/>
    <cellStyle name="Normal 2 2" xfId="5"/>
    <cellStyle name="Normal 3" xfId="9"/>
    <cellStyle name="Percent"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122</xdr:row>
      <xdr:rowOff>57150</xdr:rowOff>
    </xdr:from>
    <xdr:to>
      <xdr:col>1</xdr:col>
      <xdr:colOff>416138</xdr:colOff>
      <xdr:row>127</xdr:row>
      <xdr:rowOff>219837</xdr:rowOff>
    </xdr:to>
    <xdr:pic>
      <xdr:nvPicPr>
        <xdr:cNvPr id="2" name="Picture 1" descr="signature mam cath.jpg.jpeg"/>
        <xdr:cNvPicPr>
          <a:picLocks noChangeAspect="1"/>
        </xdr:cNvPicPr>
      </xdr:nvPicPr>
      <xdr:blipFill>
        <a:blip xmlns:r="http://schemas.openxmlformats.org/officeDocument/2006/relationships" r:embed="rId1" cstate="print"/>
        <a:stretch>
          <a:fillRect/>
        </a:stretch>
      </xdr:blipFill>
      <xdr:spPr>
        <a:xfrm>
          <a:off x="9524" y="18535650"/>
          <a:ext cx="3387939" cy="1200912"/>
        </a:xfrm>
        <a:prstGeom prst="rect">
          <a:avLst/>
        </a:prstGeom>
      </xdr:spPr>
    </xdr:pic>
    <xdr:clientData/>
  </xdr:twoCellAnchor>
  <xdr:twoCellAnchor editAs="oneCell">
    <xdr:from>
      <xdr:col>5</xdr:col>
      <xdr:colOff>95249</xdr:colOff>
      <xdr:row>122</xdr:row>
      <xdr:rowOff>43330</xdr:rowOff>
    </xdr:from>
    <xdr:to>
      <xdr:col>7</xdr:col>
      <xdr:colOff>180974</xdr:colOff>
      <xdr:row>127</xdr:row>
      <xdr:rowOff>232218</xdr:rowOff>
    </xdr:to>
    <xdr:pic>
      <xdr:nvPicPr>
        <xdr:cNvPr id="3" name="Picture 2" descr=".gov.jpeg"/>
        <xdr:cNvPicPr>
          <a:picLocks noChangeAspect="1"/>
        </xdr:cNvPicPr>
      </xdr:nvPicPr>
      <xdr:blipFill>
        <a:blip xmlns:r="http://schemas.openxmlformats.org/officeDocument/2006/relationships" r:embed="rId2" cstate="print"/>
        <a:stretch>
          <a:fillRect/>
        </a:stretch>
      </xdr:blipFill>
      <xdr:spPr>
        <a:xfrm>
          <a:off x="7267574" y="18521830"/>
          <a:ext cx="2466975" cy="1227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9524</xdr:colOff>
      <xdr:row>53</xdr:row>
      <xdr:rowOff>219075</xdr:rowOff>
    </xdr:from>
    <xdr:to>
      <xdr:col>6</xdr:col>
      <xdr:colOff>409574</xdr:colOff>
      <xdr:row>58</xdr:row>
      <xdr:rowOff>193799</xdr:rowOff>
    </xdr:to>
    <xdr:pic>
      <xdr:nvPicPr>
        <xdr:cNvPr id="2" name="Picture 1" descr="signature mam cath.jpg.jpeg"/>
        <xdr:cNvPicPr>
          <a:picLocks noChangeAspect="1"/>
        </xdr:cNvPicPr>
      </xdr:nvPicPr>
      <xdr:blipFill>
        <a:blip xmlns:r="http://schemas.openxmlformats.org/officeDocument/2006/relationships" r:embed="rId1" cstate="print"/>
        <a:stretch>
          <a:fillRect/>
        </a:stretch>
      </xdr:blipFill>
      <xdr:spPr>
        <a:xfrm>
          <a:off x="5705474" y="15087600"/>
          <a:ext cx="2867025" cy="1165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600075</xdr:colOff>
      <xdr:row>43</xdr:row>
      <xdr:rowOff>19050</xdr:rowOff>
    </xdr:from>
    <xdr:to>
      <xdr:col>8</xdr:col>
      <xdr:colOff>1038225</xdr:colOff>
      <xdr:row>48</xdr:row>
      <xdr:rowOff>161925</xdr:rowOff>
    </xdr:to>
    <xdr:pic>
      <xdr:nvPicPr>
        <xdr:cNvPr id="2" name="Picture 1" descr="signature mam cath.jpg.jpeg"/>
        <xdr:cNvPicPr>
          <a:picLocks noChangeAspect="1"/>
        </xdr:cNvPicPr>
      </xdr:nvPicPr>
      <xdr:blipFill>
        <a:blip xmlns:r="http://schemas.openxmlformats.org/officeDocument/2006/relationships" r:embed="rId1" cstate="print"/>
        <a:srcRect/>
        <a:stretch>
          <a:fillRect/>
        </a:stretch>
      </xdr:blipFill>
      <xdr:spPr bwMode="auto">
        <a:xfrm>
          <a:off x="3038475" y="8639175"/>
          <a:ext cx="2876550" cy="1143000"/>
        </a:xfrm>
        <a:prstGeom prst="rect">
          <a:avLst/>
        </a:prstGeom>
        <a:noFill/>
        <a:ln w="9525">
          <a:noFill/>
          <a:miter lim="800000"/>
          <a:headEnd/>
          <a:tailEnd/>
        </a:ln>
      </xdr:spPr>
    </xdr:pic>
    <xdr:clientData/>
  </xdr:twoCellAnchor>
  <xdr:twoCellAnchor editAs="oneCell">
    <xdr:from>
      <xdr:col>5</xdr:col>
      <xdr:colOff>0</xdr:colOff>
      <xdr:row>48</xdr:row>
      <xdr:rowOff>171450</xdr:rowOff>
    </xdr:from>
    <xdr:to>
      <xdr:col>8</xdr:col>
      <xdr:colOff>619125</xdr:colOff>
      <xdr:row>54</xdr:row>
      <xdr:rowOff>142875</xdr:rowOff>
    </xdr:to>
    <xdr:pic>
      <xdr:nvPicPr>
        <xdr:cNvPr id="3" name="Picture 2" descr=".gov.jpeg"/>
        <xdr:cNvPicPr>
          <a:picLocks noChangeAspect="1"/>
        </xdr:cNvPicPr>
      </xdr:nvPicPr>
      <xdr:blipFill>
        <a:blip xmlns:r="http://schemas.openxmlformats.org/officeDocument/2006/relationships" r:embed="rId2"/>
        <a:srcRect/>
        <a:stretch>
          <a:fillRect/>
        </a:stretch>
      </xdr:blipFill>
      <xdr:spPr bwMode="auto">
        <a:xfrm>
          <a:off x="3048000" y="9791700"/>
          <a:ext cx="2447925" cy="1171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9525</xdr:colOff>
      <xdr:row>52</xdr:row>
      <xdr:rowOff>19050</xdr:rowOff>
    </xdr:from>
    <xdr:to>
      <xdr:col>7</xdr:col>
      <xdr:colOff>254214</xdr:colOff>
      <xdr:row>58</xdr:row>
      <xdr:rowOff>762</xdr:rowOff>
    </xdr:to>
    <xdr:pic>
      <xdr:nvPicPr>
        <xdr:cNvPr id="2" name="Picture 1" descr="signature mam cath.jpg.jpeg"/>
        <xdr:cNvPicPr>
          <a:picLocks noChangeAspect="1"/>
        </xdr:cNvPicPr>
      </xdr:nvPicPr>
      <xdr:blipFill>
        <a:blip xmlns:r="http://schemas.openxmlformats.org/officeDocument/2006/relationships" r:embed="rId1" cstate="print"/>
        <a:stretch>
          <a:fillRect/>
        </a:stretch>
      </xdr:blipFill>
      <xdr:spPr>
        <a:xfrm>
          <a:off x="3600450" y="10610850"/>
          <a:ext cx="3035514" cy="11818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1</xdr:col>
      <xdr:colOff>628650</xdr:colOff>
      <xdr:row>24</xdr:row>
      <xdr:rowOff>48387</xdr:rowOff>
    </xdr:to>
    <xdr:pic>
      <xdr:nvPicPr>
        <xdr:cNvPr id="2" name="Picture 1" descr="signature mam cath.jpg.jpeg"/>
        <xdr:cNvPicPr>
          <a:picLocks noChangeAspect="1"/>
        </xdr:cNvPicPr>
      </xdr:nvPicPr>
      <xdr:blipFill>
        <a:blip xmlns:r="http://schemas.openxmlformats.org/officeDocument/2006/relationships" r:embed="rId1" cstate="print"/>
        <a:stretch>
          <a:fillRect/>
        </a:stretch>
      </xdr:blipFill>
      <xdr:spPr>
        <a:xfrm>
          <a:off x="9525" y="8039100"/>
          <a:ext cx="3276600" cy="1200912"/>
        </a:xfrm>
        <a:prstGeom prst="rect">
          <a:avLst/>
        </a:prstGeom>
      </xdr:spPr>
    </xdr:pic>
    <xdr:clientData/>
  </xdr:twoCellAnchor>
  <xdr:twoCellAnchor editAs="oneCell">
    <xdr:from>
      <xdr:col>6</xdr:col>
      <xdr:colOff>476249</xdr:colOff>
      <xdr:row>17</xdr:row>
      <xdr:rowOff>276225</xdr:rowOff>
    </xdr:from>
    <xdr:to>
      <xdr:col>8</xdr:col>
      <xdr:colOff>1142999</xdr:colOff>
      <xdr:row>23</xdr:row>
      <xdr:rowOff>131738</xdr:rowOff>
    </xdr:to>
    <xdr:pic>
      <xdr:nvPicPr>
        <xdr:cNvPr id="3" name="Picture 2" descr=".gov.jpeg"/>
        <xdr:cNvPicPr>
          <a:picLocks noChangeAspect="1"/>
        </xdr:cNvPicPr>
      </xdr:nvPicPr>
      <xdr:blipFill>
        <a:blip xmlns:r="http://schemas.openxmlformats.org/officeDocument/2006/relationships" r:embed="rId2" cstate="print"/>
        <a:stretch>
          <a:fillRect/>
        </a:stretch>
      </xdr:blipFill>
      <xdr:spPr>
        <a:xfrm>
          <a:off x="7334249" y="7905750"/>
          <a:ext cx="2486025" cy="12271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9524</xdr:colOff>
      <xdr:row>101</xdr:row>
      <xdr:rowOff>9525</xdr:rowOff>
    </xdr:from>
    <xdr:to>
      <xdr:col>2</xdr:col>
      <xdr:colOff>200024</xdr:colOff>
      <xdr:row>107</xdr:row>
      <xdr:rowOff>143637</xdr:rowOff>
    </xdr:to>
    <xdr:pic>
      <xdr:nvPicPr>
        <xdr:cNvPr id="2" name="Picture 1" descr="signature mam cath.jpg.jpeg"/>
        <xdr:cNvPicPr>
          <a:picLocks noChangeAspect="1"/>
        </xdr:cNvPicPr>
      </xdr:nvPicPr>
      <xdr:blipFill>
        <a:blip xmlns:r="http://schemas.openxmlformats.org/officeDocument/2006/relationships" r:embed="rId1" cstate="print"/>
        <a:stretch>
          <a:fillRect/>
        </a:stretch>
      </xdr:blipFill>
      <xdr:spPr>
        <a:xfrm>
          <a:off x="9524" y="48387000"/>
          <a:ext cx="3419475" cy="1229487"/>
        </a:xfrm>
        <a:prstGeom prst="rect">
          <a:avLst/>
        </a:prstGeom>
      </xdr:spPr>
    </xdr:pic>
    <xdr:clientData/>
  </xdr:twoCellAnchor>
  <xdr:twoCellAnchor editAs="oneCell">
    <xdr:from>
      <xdr:col>5</xdr:col>
      <xdr:colOff>0</xdr:colOff>
      <xdr:row>100</xdr:row>
      <xdr:rowOff>352425</xdr:rowOff>
    </xdr:from>
    <xdr:to>
      <xdr:col>8</xdr:col>
      <xdr:colOff>238125</xdr:colOff>
      <xdr:row>107</xdr:row>
      <xdr:rowOff>131738</xdr:rowOff>
    </xdr:to>
    <xdr:pic>
      <xdr:nvPicPr>
        <xdr:cNvPr id="3" name="Picture 2" descr=".gov.jpeg"/>
        <xdr:cNvPicPr>
          <a:picLocks noChangeAspect="1"/>
        </xdr:cNvPicPr>
      </xdr:nvPicPr>
      <xdr:blipFill>
        <a:blip xmlns:r="http://schemas.openxmlformats.org/officeDocument/2006/relationships" r:embed="rId2" cstate="print"/>
        <a:stretch>
          <a:fillRect/>
        </a:stretch>
      </xdr:blipFill>
      <xdr:spPr>
        <a:xfrm>
          <a:off x="8334375" y="48348900"/>
          <a:ext cx="2647950" cy="1255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ngasinan/Desktop/2017%20TRIAL%20BAL/TRIAL%20BALANCE%20%20March,%202017%20-%20%20S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EMENT%20OF%20CASH%20FLOWS-1ST%20QUARTER%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denF/Desktop/2017%20Advances-%20Officers%20and%20Employe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sheet"/>
      <sheetName val="SIE"/>
      <sheetName val="SIE -cond"/>
      <sheetName val="SCF"/>
      <sheetName val="CF"/>
      <sheetName val="cf-indirect"/>
      <sheetName val="preTB"/>
      <sheetName val="200RRR"/>
      <sheetName val="200SAO"/>
      <sheetName val="cansb"/>
      <sheetName val="schcashbankloc"/>
      <sheetName val="TimeDeposits"/>
      <sheetName val="AdvancesOff&amp;Emp "/>
      <sheetName val="due to BIR"/>
      <sheetName val="StaChangeGov"/>
      <sheetName val="duetoLGU"/>
      <sheetName val="postTB"/>
      <sheetName val="govteQUITY"/>
      <sheetName val="detailedSCF"/>
      <sheetName val="DETAILEDbalsheet"/>
      <sheetName val="NoteFinState1"/>
      <sheetName val="GenJourn"/>
      <sheetName val="schoolbldg."/>
      <sheetName val="AcctsPayable"/>
      <sheetName val="SOA2012"/>
      <sheetName val="Shoolbrd"/>
      <sheetName val="schdueBIR"/>
      <sheetName val="CON. B-S"/>
    </sheetNames>
    <sheetDataSet>
      <sheetData sheetId="0" refreshError="1"/>
      <sheetData sheetId="1" refreshError="1">
        <row r="14">
          <cell r="I14">
            <v>67698022.549999997</v>
          </cell>
        </row>
        <row r="17">
          <cell r="I17">
            <v>13547781.51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2017"/>
      <sheetName val="feb 2017"/>
      <sheetName val="JANUARY 2017"/>
      <sheetName val="IST"/>
    </sheetNames>
    <sheetDataSet>
      <sheetData sheetId="0">
        <row r="8">
          <cell r="I8">
            <v>20251366.169999998</v>
          </cell>
        </row>
        <row r="9">
          <cell r="I9">
            <v>246802438</v>
          </cell>
        </row>
        <row r="10">
          <cell r="I10">
            <v>39565239.280000001</v>
          </cell>
        </row>
        <row r="11">
          <cell r="I11">
            <v>431876.01</v>
          </cell>
        </row>
        <row r="13">
          <cell r="I13">
            <v>22900862.489999998</v>
          </cell>
        </row>
        <row r="16">
          <cell r="I16">
            <v>174925932.33999997</v>
          </cell>
        </row>
        <row r="17">
          <cell r="I17">
            <v>50942731.369999997</v>
          </cell>
        </row>
        <row r="18">
          <cell r="I18">
            <v>69828979.13000001</v>
          </cell>
        </row>
        <row r="19">
          <cell r="I19">
            <v>2740525.67</v>
          </cell>
        </row>
        <row r="20">
          <cell r="I20">
            <v>6313999.5699999994</v>
          </cell>
        </row>
        <row r="30">
          <cell r="I30">
            <v>1354625</v>
          </cell>
        </row>
        <row r="34">
          <cell r="I34">
            <v>46184753.589999996</v>
          </cell>
        </row>
        <row r="45">
          <cell r="I45">
            <v>12065604.73</v>
          </cell>
        </row>
        <row r="50">
          <cell r="I50">
            <v>12023341.959999999</v>
          </cell>
        </row>
      </sheetData>
      <sheetData sheetId="1">
        <row r="8">
          <cell r="I8">
            <v>25821288.480000004</v>
          </cell>
        </row>
        <row r="9">
          <cell r="I9">
            <v>246802438</v>
          </cell>
        </row>
        <row r="10">
          <cell r="I10">
            <v>49542431.129999995</v>
          </cell>
        </row>
        <row r="11">
          <cell r="I11">
            <v>304710.33</v>
          </cell>
        </row>
        <row r="13">
          <cell r="I13">
            <v>6783674.3600000003</v>
          </cell>
        </row>
        <row r="16">
          <cell r="I16">
            <v>80353314.469999969</v>
          </cell>
        </row>
        <row r="17">
          <cell r="I17">
            <v>57400714.600000001</v>
          </cell>
        </row>
        <row r="18">
          <cell r="I18">
            <v>57973886.400000006</v>
          </cell>
        </row>
        <row r="19">
          <cell r="I19">
            <v>9412440.6300000008</v>
          </cell>
        </row>
        <row r="20">
          <cell r="I20">
            <v>57897285.859999999</v>
          </cell>
        </row>
        <row r="34">
          <cell r="I34">
            <v>40765720.829999998</v>
          </cell>
        </row>
        <row r="39">
          <cell r="I39">
            <v>1760000</v>
          </cell>
        </row>
        <row r="45">
          <cell r="I45">
            <v>10876243.52</v>
          </cell>
        </row>
        <row r="50">
          <cell r="I50">
            <v>36345250.530000001</v>
          </cell>
        </row>
      </sheetData>
      <sheetData sheetId="2">
        <row r="8">
          <cell r="I8">
            <v>12728309.460000001</v>
          </cell>
        </row>
        <row r="9">
          <cell r="I9">
            <v>246802438</v>
          </cell>
        </row>
        <row r="10">
          <cell r="I10">
            <v>3799357.54</v>
          </cell>
        </row>
        <row r="11">
          <cell r="I11">
            <v>361778.46</v>
          </cell>
        </row>
        <row r="13">
          <cell r="I13">
            <v>9155603.6600000001</v>
          </cell>
        </row>
        <row r="16">
          <cell r="I16">
            <v>63313834.819999978</v>
          </cell>
        </row>
        <row r="17">
          <cell r="I17">
            <v>84012234.340000004</v>
          </cell>
        </row>
        <row r="18">
          <cell r="I18">
            <v>63439015.630000003</v>
          </cell>
        </row>
        <row r="19">
          <cell r="I19">
            <v>0</v>
          </cell>
        </row>
        <row r="20">
          <cell r="I20">
            <v>1626642.56</v>
          </cell>
        </row>
        <row r="30">
          <cell r="I30">
            <v>280375</v>
          </cell>
        </row>
        <row r="34">
          <cell r="I34">
            <v>33888227.950000003</v>
          </cell>
        </row>
        <row r="45">
          <cell r="I45">
            <v>12584632.5</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0-(002)-adv. for Opertng Exp"/>
      <sheetName val="030-Advances To SDO"/>
      <sheetName val="040-Advances for Officers &amp; Emp"/>
      <sheetName val="JUNE30SCHED"/>
    </sheetNames>
    <sheetDataSet>
      <sheetData sheetId="0" refreshError="1">
        <row r="8">
          <cell r="P8">
            <v>50000</v>
          </cell>
        </row>
        <row r="9">
          <cell r="P9">
            <v>100000</v>
          </cell>
        </row>
        <row r="10">
          <cell r="P10">
            <v>200000</v>
          </cell>
        </row>
        <row r="11">
          <cell r="P11">
            <v>500000</v>
          </cell>
          <cell r="Q11">
            <v>200000</v>
          </cell>
        </row>
        <row r="12">
          <cell r="P12">
            <v>200000</v>
          </cell>
        </row>
        <row r="13">
          <cell r="N13">
            <v>50000</v>
          </cell>
        </row>
      </sheetData>
      <sheetData sheetId="1" refreshError="1"/>
      <sheetData sheetId="2" refreshError="1">
        <row r="7">
          <cell r="M7">
            <v>22355</v>
          </cell>
        </row>
        <row r="8">
          <cell r="M8">
            <v>22355</v>
          </cell>
        </row>
        <row r="9">
          <cell r="M9">
            <v>8100</v>
          </cell>
        </row>
        <row r="10">
          <cell r="M10">
            <v>60000</v>
          </cell>
        </row>
        <row r="11">
          <cell r="M11">
            <v>77850</v>
          </cell>
        </row>
        <row r="12">
          <cell r="M12">
            <v>7500</v>
          </cell>
        </row>
        <row r="13">
          <cell r="M13">
            <v>7500</v>
          </cell>
        </row>
        <row r="14">
          <cell r="M14">
            <v>18300</v>
          </cell>
        </row>
        <row r="15">
          <cell r="M15">
            <v>7560</v>
          </cell>
        </row>
        <row r="16">
          <cell r="M16">
            <v>7560</v>
          </cell>
        </row>
        <row r="17">
          <cell r="M17">
            <v>7560</v>
          </cell>
        </row>
        <row r="18">
          <cell r="M18">
            <v>94200</v>
          </cell>
        </row>
        <row r="19">
          <cell r="M19">
            <v>7560</v>
          </cell>
        </row>
        <row r="20">
          <cell r="M20">
            <v>8310</v>
          </cell>
        </row>
        <row r="21">
          <cell r="M21">
            <v>8000</v>
          </cell>
        </row>
        <row r="22">
          <cell r="L22">
            <v>30000</v>
          </cell>
        </row>
        <row r="23">
          <cell r="L23">
            <v>30000</v>
          </cell>
        </row>
        <row r="24">
          <cell r="L24">
            <v>30000</v>
          </cell>
        </row>
        <row r="25">
          <cell r="L25">
            <v>30000</v>
          </cell>
        </row>
        <row r="26">
          <cell r="L26">
            <v>30000</v>
          </cell>
        </row>
        <row r="27">
          <cell r="L27">
            <v>30000</v>
          </cell>
        </row>
        <row r="28">
          <cell r="L28">
            <v>30000</v>
          </cell>
        </row>
        <row r="29">
          <cell r="L29">
            <v>19754.560000000001</v>
          </cell>
        </row>
        <row r="30">
          <cell r="L30">
            <v>116400</v>
          </cell>
        </row>
        <row r="31">
          <cell r="L31">
            <v>63000</v>
          </cell>
        </row>
        <row r="32">
          <cell r="L32">
            <v>26355</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L128"/>
  <sheetViews>
    <sheetView tabSelected="1" zoomScaleSheetLayoutView="100" workbookViewId="0">
      <selection activeCell="L8" sqref="L8"/>
    </sheetView>
  </sheetViews>
  <sheetFormatPr defaultRowHeight="15.75"/>
  <cols>
    <col min="1" max="1" width="44.7109375" style="1" customWidth="1"/>
    <col min="2" max="2" width="14.42578125" style="1" customWidth="1"/>
    <col min="3" max="3" width="18.28515625" style="12" bestFit="1" customWidth="1"/>
    <col min="4" max="4" width="15.140625" style="12" bestFit="1" customWidth="1"/>
    <col min="5" max="5" width="15" style="12" customWidth="1"/>
    <col min="6" max="6" width="18.7109375" style="1" customWidth="1"/>
    <col min="7" max="7" width="17" style="12" customWidth="1"/>
    <col min="8" max="8" width="11.7109375" style="1" customWidth="1"/>
    <col min="9" max="9" width="12.140625" style="1" customWidth="1"/>
    <col min="10" max="16384" width="9.140625" style="1"/>
  </cols>
  <sheetData>
    <row r="1" spans="1:9">
      <c r="A1" s="1" t="s">
        <v>0</v>
      </c>
    </row>
    <row r="3" spans="1:9">
      <c r="A3" s="123" t="s">
        <v>1</v>
      </c>
      <c r="B3" s="123"/>
      <c r="C3" s="123"/>
      <c r="D3" s="123"/>
      <c r="E3" s="123"/>
      <c r="F3" s="123"/>
      <c r="G3" s="123"/>
      <c r="H3" s="123"/>
      <c r="I3" s="123"/>
    </row>
    <row r="4" spans="1:9">
      <c r="A4" s="123" t="s">
        <v>16</v>
      </c>
      <c r="B4" s="123"/>
      <c r="C4" s="123"/>
      <c r="D4" s="123"/>
      <c r="E4" s="123"/>
      <c r="F4" s="123"/>
      <c r="G4" s="123"/>
      <c r="H4" s="123"/>
      <c r="I4" s="123"/>
    </row>
    <row r="6" spans="1:9">
      <c r="A6" s="1" t="s">
        <v>2</v>
      </c>
    </row>
    <row r="7" spans="1:9" ht="16.5" thickBot="1"/>
    <row r="8" spans="1:9">
      <c r="A8" s="124" t="s">
        <v>3</v>
      </c>
      <c r="B8" s="126" t="s">
        <v>4</v>
      </c>
      <c r="C8" s="126" t="s">
        <v>5</v>
      </c>
      <c r="D8" s="126" t="s">
        <v>6</v>
      </c>
      <c r="E8" s="128" t="s">
        <v>7</v>
      </c>
      <c r="F8" s="130" t="s">
        <v>10</v>
      </c>
      <c r="G8" s="131"/>
      <c r="H8" s="128" t="s">
        <v>11</v>
      </c>
      <c r="I8" s="132" t="s">
        <v>12</v>
      </c>
    </row>
    <row r="9" spans="1:9" ht="48" thickBot="1">
      <c r="A9" s="125"/>
      <c r="B9" s="127"/>
      <c r="C9" s="127"/>
      <c r="D9" s="127"/>
      <c r="E9" s="129"/>
      <c r="F9" s="65" t="s">
        <v>8</v>
      </c>
      <c r="G9" s="65" t="s">
        <v>9</v>
      </c>
      <c r="H9" s="129"/>
      <c r="I9" s="133"/>
    </row>
    <row r="10" spans="1:9" ht="16.5" thickBot="1">
      <c r="A10" s="64" t="s">
        <v>13</v>
      </c>
      <c r="B10" s="50"/>
      <c r="C10" s="66"/>
      <c r="D10" s="66"/>
      <c r="E10" s="66"/>
      <c r="F10" s="50"/>
      <c r="G10" s="66"/>
      <c r="H10" s="50"/>
      <c r="I10" s="51"/>
    </row>
    <row r="11" spans="1:9" ht="61.5" customHeight="1">
      <c r="A11" s="28" t="s">
        <v>96</v>
      </c>
      <c r="B11" s="29" t="s">
        <v>95</v>
      </c>
      <c r="C11" s="71">
        <v>2397033</v>
      </c>
      <c r="D11" s="30">
        <v>42793</v>
      </c>
      <c r="E11" s="31" t="s">
        <v>99</v>
      </c>
      <c r="F11" s="45">
        <v>0.35</v>
      </c>
      <c r="G11" s="71">
        <f>C11*F11</f>
        <v>838961.54999999993</v>
      </c>
      <c r="H11" s="32"/>
      <c r="I11" s="33" t="s">
        <v>142</v>
      </c>
    </row>
    <row r="12" spans="1:9" ht="47.25">
      <c r="A12" s="34" t="s">
        <v>98</v>
      </c>
      <c r="B12" s="2" t="s">
        <v>97</v>
      </c>
      <c r="C12" s="72">
        <v>4092437</v>
      </c>
      <c r="D12" s="14">
        <v>42786</v>
      </c>
      <c r="E12" s="15" t="s">
        <v>99</v>
      </c>
      <c r="F12" s="24">
        <v>0.7</v>
      </c>
      <c r="G12" s="72">
        <f>C12*F12</f>
        <v>2864705.9</v>
      </c>
      <c r="H12" s="3"/>
      <c r="I12" s="35" t="s">
        <v>142</v>
      </c>
    </row>
    <row r="13" spans="1:9" ht="63">
      <c r="A13" s="34" t="s">
        <v>101</v>
      </c>
      <c r="B13" s="2" t="s">
        <v>100</v>
      </c>
      <c r="C13" s="72">
        <v>706555</v>
      </c>
      <c r="D13" s="14">
        <v>42828</v>
      </c>
      <c r="E13" s="15" t="s">
        <v>99</v>
      </c>
      <c r="F13" s="18">
        <v>0.6</v>
      </c>
      <c r="G13" s="72">
        <f>C13*F13</f>
        <v>423933</v>
      </c>
      <c r="H13" s="3"/>
      <c r="I13" s="35" t="s">
        <v>142</v>
      </c>
    </row>
    <row r="14" spans="1:9" ht="47.25" hidden="1">
      <c r="A14" s="34" t="s">
        <v>104</v>
      </c>
      <c r="B14" s="2" t="s">
        <v>103</v>
      </c>
      <c r="C14" s="72">
        <v>2770458</v>
      </c>
      <c r="D14" s="139" t="s">
        <v>102</v>
      </c>
      <c r="E14" s="139"/>
      <c r="F14" s="18"/>
      <c r="G14" s="72">
        <f t="shared" ref="G14:G30" si="0">C14*F14</f>
        <v>0</v>
      </c>
      <c r="H14" s="3"/>
      <c r="I14" s="35" t="s">
        <v>142</v>
      </c>
    </row>
    <row r="15" spans="1:9" ht="47.25">
      <c r="A15" s="34" t="s">
        <v>106</v>
      </c>
      <c r="B15" s="2" t="s">
        <v>105</v>
      </c>
      <c r="C15" s="72">
        <v>2466115</v>
      </c>
      <c r="D15" s="14">
        <v>42793</v>
      </c>
      <c r="E15" s="15" t="s">
        <v>99</v>
      </c>
      <c r="F15" s="18">
        <v>0.45</v>
      </c>
      <c r="G15" s="72">
        <f>C15*F15</f>
        <v>1109751.75</v>
      </c>
      <c r="H15" s="3"/>
      <c r="I15" s="35" t="s">
        <v>142</v>
      </c>
    </row>
    <row r="16" spans="1:9" ht="47.25">
      <c r="A16" s="34" t="s">
        <v>108</v>
      </c>
      <c r="B16" s="2" t="s">
        <v>107</v>
      </c>
      <c r="C16" s="72">
        <v>3500000</v>
      </c>
      <c r="D16" s="14">
        <v>42816</v>
      </c>
      <c r="E16" s="15" t="s">
        <v>99</v>
      </c>
      <c r="F16" s="18">
        <v>0.08</v>
      </c>
      <c r="G16" s="72">
        <f>C16*F16</f>
        <v>280000</v>
      </c>
      <c r="H16" s="3"/>
      <c r="I16" s="35" t="s">
        <v>142</v>
      </c>
    </row>
    <row r="17" spans="1:10" ht="63">
      <c r="A17" s="34" t="s">
        <v>17</v>
      </c>
      <c r="B17" s="2" t="s">
        <v>107</v>
      </c>
      <c r="C17" s="72">
        <v>1881736</v>
      </c>
      <c r="D17" s="14">
        <v>42817</v>
      </c>
      <c r="E17" s="15" t="s">
        <v>99</v>
      </c>
      <c r="F17" s="18">
        <v>0.09</v>
      </c>
      <c r="G17" s="72">
        <f>C17*F17</f>
        <v>169356.24</v>
      </c>
      <c r="H17" s="3"/>
      <c r="I17" s="35" t="s">
        <v>142</v>
      </c>
      <c r="J17" s="19"/>
    </row>
    <row r="18" spans="1:10" ht="63" hidden="1">
      <c r="A18" s="34" t="s">
        <v>18</v>
      </c>
      <c r="B18" s="2" t="s">
        <v>107</v>
      </c>
      <c r="C18" s="72">
        <v>2347446</v>
      </c>
      <c r="D18" s="15"/>
      <c r="E18" s="15"/>
      <c r="F18" s="18"/>
      <c r="G18" s="72">
        <f t="shared" si="0"/>
        <v>0</v>
      </c>
      <c r="H18" s="3"/>
      <c r="I18" s="35" t="s">
        <v>142</v>
      </c>
      <c r="J18" s="19"/>
    </row>
    <row r="19" spans="1:10" ht="47.25">
      <c r="A19" s="34" t="s">
        <v>109</v>
      </c>
      <c r="B19" s="2" t="s">
        <v>110</v>
      </c>
      <c r="C19" s="72">
        <v>1244427</v>
      </c>
      <c r="D19" s="14">
        <v>42802</v>
      </c>
      <c r="E19" s="15" t="s">
        <v>99</v>
      </c>
      <c r="F19" s="18">
        <v>0.7</v>
      </c>
      <c r="G19" s="72">
        <f>C19*F19</f>
        <v>871098.89999999991</v>
      </c>
      <c r="H19" s="3"/>
      <c r="I19" s="35" t="s">
        <v>142</v>
      </c>
      <c r="J19" s="19"/>
    </row>
    <row r="20" spans="1:10" ht="63.75" hidden="1" customHeight="1">
      <c r="A20" s="34" t="s">
        <v>19</v>
      </c>
      <c r="B20" s="2"/>
      <c r="C20" s="72">
        <v>892224</v>
      </c>
      <c r="D20" s="15"/>
      <c r="E20" s="15"/>
      <c r="F20" s="18"/>
      <c r="G20" s="72">
        <f t="shared" si="0"/>
        <v>0</v>
      </c>
      <c r="H20" s="3"/>
      <c r="I20" s="35" t="s">
        <v>142</v>
      </c>
      <c r="J20" s="19"/>
    </row>
    <row r="21" spans="1:10" ht="47.25" hidden="1">
      <c r="A21" s="34" t="s">
        <v>20</v>
      </c>
      <c r="B21" s="2"/>
      <c r="C21" s="72">
        <v>440029</v>
      </c>
      <c r="D21" s="15"/>
      <c r="E21" s="15"/>
      <c r="F21" s="18"/>
      <c r="G21" s="72">
        <f t="shared" si="0"/>
        <v>0</v>
      </c>
      <c r="H21" s="3"/>
      <c r="I21" s="35" t="s">
        <v>142</v>
      </c>
      <c r="J21" s="19"/>
    </row>
    <row r="22" spans="1:10" ht="62.25" hidden="1" customHeight="1">
      <c r="A22" s="34" t="s">
        <v>21</v>
      </c>
      <c r="B22" s="2"/>
      <c r="C22" s="72">
        <v>380146</v>
      </c>
      <c r="D22" s="15"/>
      <c r="E22" s="15"/>
      <c r="F22" s="18"/>
      <c r="G22" s="72">
        <f t="shared" si="0"/>
        <v>0</v>
      </c>
      <c r="H22" s="3"/>
      <c r="I22" s="35" t="s">
        <v>142</v>
      </c>
      <c r="J22" s="19"/>
    </row>
    <row r="23" spans="1:10" ht="63" hidden="1">
      <c r="A23" s="34" t="s">
        <v>22</v>
      </c>
      <c r="B23" s="2"/>
      <c r="C23" s="72">
        <v>470093</v>
      </c>
      <c r="D23" s="15"/>
      <c r="E23" s="15"/>
      <c r="F23" s="18"/>
      <c r="G23" s="72">
        <f t="shared" si="0"/>
        <v>0</v>
      </c>
      <c r="H23" s="3"/>
      <c r="I23" s="35" t="s">
        <v>142</v>
      </c>
      <c r="J23" s="19"/>
    </row>
    <row r="24" spans="1:10" ht="47.25" hidden="1">
      <c r="A24" s="34" t="s">
        <v>23</v>
      </c>
      <c r="B24" s="2"/>
      <c r="C24" s="72">
        <v>736015</v>
      </c>
      <c r="D24" s="15"/>
      <c r="E24" s="15"/>
      <c r="F24" s="18"/>
      <c r="G24" s="72">
        <f t="shared" si="0"/>
        <v>0</v>
      </c>
      <c r="H24" s="3"/>
      <c r="I24" s="35" t="s">
        <v>142</v>
      </c>
      <c r="J24" s="19"/>
    </row>
    <row r="25" spans="1:10" ht="47.25" hidden="1">
      <c r="A25" s="34" t="s">
        <v>24</v>
      </c>
      <c r="B25" s="2"/>
      <c r="C25" s="72">
        <v>787264</v>
      </c>
      <c r="D25" s="15"/>
      <c r="E25" s="15"/>
      <c r="F25" s="18"/>
      <c r="G25" s="72">
        <f t="shared" si="0"/>
        <v>0</v>
      </c>
      <c r="H25" s="3"/>
      <c r="I25" s="35" t="s">
        <v>142</v>
      </c>
      <c r="J25" s="19"/>
    </row>
    <row r="26" spans="1:10" ht="92.25" hidden="1" customHeight="1">
      <c r="A26" s="34" t="s">
        <v>25</v>
      </c>
      <c r="B26" s="2"/>
      <c r="C26" s="72">
        <v>768069</v>
      </c>
      <c r="D26" s="15"/>
      <c r="E26" s="15"/>
      <c r="F26" s="18"/>
      <c r="G26" s="72">
        <f t="shared" si="0"/>
        <v>0</v>
      </c>
      <c r="H26" s="3"/>
      <c r="I26" s="35" t="s">
        <v>142</v>
      </c>
      <c r="J26" s="19"/>
    </row>
    <row r="27" spans="1:10" ht="63" hidden="1">
      <c r="A27" s="34" t="s">
        <v>26</v>
      </c>
      <c r="B27" s="2"/>
      <c r="C27" s="72">
        <v>1937240</v>
      </c>
      <c r="D27" s="15"/>
      <c r="E27" s="15"/>
      <c r="F27" s="18"/>
      <c r="G27" s="72">
        <f t="shared" si="0"/>
        <v>0</v>
      </c>
      <c r="H27" s="3"/>
      <c r="I27" s="35" t="s">
        <v>142</v>
      </c>
      <c r="J27" s="19"/>
    </row>
    <row r="28" spans="1:10" ht="63" hidden="1">
      <c r="A28" s="34" t="s">
        <v>27</v>
      </c>
      <c r="B28" s="2"/>
      <c r="C28" s="72">
        <v>1551361</v>
      </c>
      <c r="D28" s="15"/>
      <c r="E28" s="15"/>
      <c r="F28" s="18"/>
      <c r="G28" s="72">
        <f t="shared" si="0"/>
        <v>0</v>
      </c>
      <c r="H28" s="3"/>
      <c r="I28" s="35" t="s">
        <v>142</v>
      </c>
      <c r="J28" s="19"/>
    </row>
    <row r="29" spans="1:10" ht="47.25" hidden="1">
      <c r="A29" s="34" t="s">
        <v>28</v>
      </c>
      <c r="B29" s="2"/>
      <c r="C29" s="72">
        <v>1998054</v>
      </c>
      <c r="D29" s="15"/>
      <c r="E29" s="15"/>
      <c r="F29" s="18"/>
      <c r="G29" s="72">
        <f t="shared" si="0"/>
        <v>0</v>
      </c>
      <c r="H29" s="3"/>
      <c r="I29" s="35" t="s">
        <v>142</v>
      </c>
      <c r="J29" s="19"/>
    </row>
    <row r="30" spans="1:10" ht="47.25" hidden="1">
      <c r="A30" s="34" t="s">
        <v>29</v>
      </c>
      <c r="B30" s="2"/>
      <c r="C30" s="72">
        <v>1330456</v>
      </c>
      <c r="D30" s="15"/>
      <c r="E30" s="15"/>
      <c r="F30" s="18"/>
      <c r="G30" s="72">
        <f t="shared" si="0"/>
        <v>0</v>
      </c>
      <c r="H30" s="3"/>
      <c r="I30" s="35" t="s">
        <v>142</v>
      </c>
      <c r="J30" s="19"/>
    </row>
    <row r="31" spans="1:10" ht="63">
      <c r="A31" s="34" t="s">
        <v>111</v>
      </c>
      <c r="B31" s="2" t="s">
        <v>112</v>
      </c>
      <c r="C31" s="72">
        <v>2098660</v>
      </c>
      <c r="D31" s="14">
        <v>42849</v>
      </c>
      <c r="E31" s="15" t="s">
        <v>99</v>
      </c>
      <c r="F31" s="18">
        <v>0.01</v>
      </c>
      <c r="G31" s="72">
        <f>C31*F31</f>
        <v>20986.600000000002</v>
      </c>
      <c r="H31" s="3"/>
      <c r="I31" s="35" t="s">
        <v>142</v>
      </c>
      <c r="J31" s="19"/>
    </row>
    <row r="32" spans="1:10" ht="47.25" hidden="1">
      <c r="A32" s="34" t="s">
        <v>30</v>
      </c>
      <c r="B32" s="2"/>
      <c r="C32" s="72">
        <v>1853962</v>
      </c>
      <c r="D32" s="15"/>
      <c r="E32" s="15"/>
      <c r="F32" s="18"/>
      <c r="G32" s="85"/>
      <c r="H32" s="3"/>
      <c r="I32" s="35" t="s">
        <v>142</v>
      </c>
      <c r="J32" s="19"/>
    </row>
    <row r="33" spans="1:10" ht="47.25" hidden="1">
      <c r="A33" s="34" t="s">
        <v>31</v>
      </c>
      <c r="B33" s="2"/>
      <c r="C33" s="72">
        <v>5807123</v>
      </c>
      <c r="D33" s="15"/>
      <c r="E33" s="15"/>
      <c r="F33" s="18"/>
      <c r="G33" s="85"/>
      <c r="H33" s="3"/>
      <c r="I33" s="35" t="s">
        <v>142</v>
      </c>
      <c r="J33" s="19"/>
    </row>
    <row r="34" spans="1:10" ht="47.25" hidden="1">
      <c r="A34" s="34" t="s">
        <v>32</v>
      </c>
      <c r="B34" s="2"/>
      <c r="C34" s="72">
        <v>8000000</v>
      </c>
      <c r="D34" s="15"/>
      <c r="E34" s="15"/>
      <c r="F34" s="18"/>
      <c r="G34" s="85"/>
      <c r="H34" s="3"/>
      <c r="I34" s="35" t="s">
        <v>142</v>
      </c>
      <c r="J34" s="19"/>
    </row>
    <row r="35" spans="1:10" ht="63">
      <c r="A35" s="34" t="s">
        <v>114</v>
      </c>
      <c r="B35" s="2" t="s">
        <v>113</v>
      </c>
      <c r="C35" s="73">
        <v>2288767</v>
      </c>
      <c r="D35" s="14">
        <v>42781</v>
      </c>
      <c r="E35" s="15" t="s">
        <v>99</v>
      </c>
      <c r="F35" s="18">
        <v>0.57579999999999998</v>
      </c>
      <c r="G35" s="85">
        <f>C35*F35</f>
        <v>1317872.0385999999</v>
      </c>
      <c r="H35" s="3"/>
      <c r="I35" s="35" t="s">
        <v>142</v>
      </c>
      <c r="J35" s="19"/>
    </row>
    <row r="36" spans="1:10" ht="47.25" hidden="1">
      <c r="A36" s="34" t="s">
        <v>115</v>
      </c>
      <c r="B36" s="2" t="s">
        <v>116</v>
      </c>
      <c r="C36" s="74">
        <v>2057604</v>
      </c>
      <c r="D36" s="15"/>
      <c r="E36" s="15"/>
      <c r="F36" s="18">
        <v>0.4</v>
      </c>
      <c r="G36" s="85"/>
      <c r="H36" s="3"/>
      <c r="I36" s="35" t="s">
        <v>142</v>
      </c>
      <c r="J36" s="19"/>
    </row>
    <row r="37" spans="1:10" ht="26.25" hidden="1" customHeight="1">
      <c r="A37" s="34" t="s">
        <v>33</v>
      </c>
      <c r="B37" s="2"/>
      <c r="C37" s="72">
        <v>498000</v>
      </c>
      <c r="D37" s="15"/>
      <c r="E37" s="15"/>
      <c r="F37" s="18"/>
      <c r="G37" s="85"/>
      <c r="H37" s="3"/>
      <c r="I37" s="35" t="s">
        <v>142</v>
      </c>
      <c r="J37" s="19"/>
    </row>
    <row r="38" spans="1:10" ht="47.25">
      <c r="A38" s="37" t="s">
        <v>34</v>
      </c>
      <c r="B38" s="2" t="s">
        <v>117</v>
      </c>
      <c r="C38" s="75">
        <v>1593591.03</v>
      </c>
      <c r="D38" s="14">
        <v>42814</v>
      </c>
      <c r="E38" s="15" t="s">
        <v>99</v>
      </c>
      <c r="F38" s="18">
        <v>0.12</v>
      </c>
      <c r="G38" s="85">
        <f>C38*F38</f>
        <v>191230.92360000001</v>
      </c>
      <c r="H38" s="3"/>
      <c r="I38" s="35" t="s">
        <v>142</v>
      </c>
      <c r="J38" s="19"/>
    </row>
    <row r="39" spans="1:10" ht="78.75" hidden="1">
      <c r="A39" s="37" t="s">
        <v>35</v>
      </c>
      <c r="B39" s="2"/>
      <c r="C39" s="75">
        <v>1032137</v>
      </c>
      <c r="D39" s="15"/>
      <c r="E39" s="15"/>
      <c r="F39" s="18"/>
      <c r="G39" s="85">
        <v>1309553.6599999999</v>
      </c>
      <c r="H39" s="3"/>
      <c r="I39" s="35" t="s">
        <v>142</v>
      </c>
      <c r="J39" s="19"/>
    </row>
    <row r="40" spans="1:10" ht="78.75" hidden="1">
      <c r="A40" s="37" t="s">
        <v>36</v>
      </c>
      <c r="B40" s="2"/>
      <c r="C40" s="75">
        <v>995938</v>
      </c>
      <c r="D40" s="15"/>
      <c r="E40" s="15"/>
      <c r="F40" s="18"/>
      <c r="G40" s="85">
        <v>1309553.6599999999</v>
      </c>
      <c r="H40" s="3"/>
      <c r="I40" s="35" t="s">
        <v>142</v>
      </c>
      <c r="J40" s="19"/>
    </row>
    <row r="41" spans="1:10" ht="63" hidden="1">
      <c r="A41" s="37" t="s">
        <v>37</v>
      </c>
      <c r="B41" s="2"/>
      <c r="C41" s="75">
        <v>938100</v>
      </c>
      <c r="D41" s="15"/>
      <c r="E41" s="15"/>
      <c r="F41" s="18"/>
      <c r="G41" s="85">
        <v>1309553.6599999999</v>
      </c>
      <c r="H41" s="3"/>
      <c r="I41" s="35" t="s">
        <v>142</v>
      </c>
      <c r="J41" s="19"/>
    </row>
    <row r="42" spans="1:10" ht="63" hidden="1">
      <c r="A42" s="37" t="s">
        <v>38</v>
      </c>
      <c r="B42" s="2"/>
      <c r="C42" s="75">
        <v>214282</v>
      </c>
      <c r="D42" s="15"/>
      <c r="E42" s="15"/>
      <c r="F42" s="18"/>
      <c r="G42" s="85">
        <v>1309553.6599999999</v>
      </c>
      <c r="H42" s="3"/>
      <c r="I42" s="35" t="s">
        <v>142</v>
      </c>
      <c r="J42" s="19"/>
    </row>
    <row r="43" spans="1:10" ht="47.25" hidden="1">
      <c r="A43" s="37" t="s">
        <v>39</v>
      </c>
      <c r="B43" s="2"/>
      <c r="C43" s="75">
        <v>131415</v>
      </c>
      <c r="D43" s="15"/>
      <c r="E43" s="15"/>
      <c r="F43" s="18"/>
      <c r="G43" s="85">
        <v>1309553.6599999999</v>
      </c>
      <c r="H43" s="3"/>
      <c r="I43" s="35" t="s">
        <v>142</v>
      </c>
      <c r="J43" s="19"/>
    </row>
    <row r="44" spans="1:10" ht="63" hidden="1">
      <c r="A44" s="37" t="s">
        <v>40</v>
      </c>
      <c r="B44" s="2"/>
      <c r="C44" s="75">
        <v>974485</v>
      </c>
      <c r="D44" s="15"/>
      <c r="E44" s="15"/>
      <c r="F44" s="18"/>
      <c r="G44" s="85">
        <v>1309553.6599999999</v>
      </c>
      <c r="H44" s="3"/>
      <c r="I44" s="35" t="s">
        <v>142</v>
      </c>
      <c r="J44" s="19"/>
    </row>
    <row r="45" spans="1:10" ht="47.25" hidden="1">
      <c r="A45" s="37" t="s">
        <v>41</v>
      </c>
      <c r="B45" s="2"/>
      <c r="C45" s="75">
        <v>1535973</v>
      </c>
      <c r="D45" s="15"/>
      <c r="E45" s="15"/>
      <c r="F45" s="18"/>
      <c r="G45" s="85">
        <v>1309553.6599999999</v>
      </c>
      <c r="H45" s="3"/>
      <c r="I45" s="35" t="s">
        <v>142</v>
      </c>
      <c r="J45" s="19"/>
    </row>
    <row r="46" spans="1:10" ht="78.75" hidden="1">
      <c r="A46" s="37" t="s">
        <v>42</v>
      </c>
      <c r="B46" s="2"/>
      <c r="C46" s="75">
        <v>128343</v>
      </c>
      <c r="D46" s="15"/>
      <c r="E46" s="15"/>
      <c r="F46" s="18"/>
      <c r="G46" s="85">
        <v>1309553.6599999999</v>
      </c>
      <c r="H46" s="3"/>
      <c r="I46" s="35" t="s">
        <v>142</v>
      </c>
      <c r="J46" s="19"/>
    </row>
    <row r="47" spans="1:10" ht="47.25" hidden="1">
      <c r="A47" s="37" t="s">
        <v>43</v>
      </c>
      <c r="B47" s="2"/>
      <c r="C47" s="75">
        <v>96569</v>
      </c>
      <c r="D47" s="15"/>
      <c r="E47" s="15"/>
      <c r="F47" s="18"/>
      <c r="G47" s="85">
        <v>1309553.6599999999</v>
      </c>
      <c r="H47" s="3"/>
      <c r="I47" s="35" t="s">
        <v>142</v>
      </c>
      <c r="J47" s="19"/>
    </row>
    <row r="48" spans="1:10" ht="47.25" hidden="1">
      <c r="A48" s="37" t="s">
        <v>44</v>
      </c>
      <c r="B48" s="2"/>
      <c r="C48" s="75">
        <v>618210</v>
      </c>
      <c r="D48" s="15"/>
      <c r="E48" s="15"/>
      <c r="F48" s="18"/>
      <c r="G48" s="85">
        <v>1309553.6599999999</v>
      </c>
      <c r="H48" s="3"/>
      <c r="I48" s="35" t="s">
        <v>142</v>
      </c>
      <c r="J48" s="19"/>
    </row>
    <row r="49" spans="1:12" ht="31.5" hidden="1">
      <c r="A49" s="38" t="s">
        <v>45</v>
      </c>
      <c r="B49" s="2"/>
      <c r="C49" s="76">
        <v>2400000</v>
      </c>
      <c r="D49" s="15"/>
      <c r="E49" s="15"/>
      <c r="F49" s="18"/>
      <c r="G49" s="85">
        <v>1309553.6599999999</v>
      </c>
      <c r="H49" s="3"/>
      <c r="I49" s="35" t="s">
        <v>142</v>
      </c>
      <c r="J49" s="19"/>
    </row>
    <row r="50" spans="1:12" ht="63" hidden="1">
      <c r="A50" s="34" t="s">
        <v>48</v>
      </c>
      <c r="B50" s="2"/>
      <c r="C50" s="72">
        <v>234960</v>
      </c>
      <c r="D50" s="15"/>
      <c r="E50" s="15"/>
      <c r="F50" s="18"/>
      <c r="G50" s="85">
        <v>1309553.6599999999</v>
      </c>
      <c r="H50" s="3"/>
      <c r="I50" s="35" t="s">
        <v>142</v>
      </c>
      <c r="J50" s="19"/>
    </row>
    <row r="51" spans="1:12" ht="63" hidden="1">
      <c r="A51" s="34" t="s">
        <v>49</v>
      </c>
      <c r="B51" s="2"/>
      <c r="C51" s="72">
        <v>457700</v>
      </c>
      <c r="D51" s="15"/>
      <c r="E51" s="15"/>
      <c r="F51" s="18"/>
      <c r="G51" s="85">
        <v>1309553.6599999999</v>
      </c>
      <c r="H51" s="3"/>
      <c r="I51" s="35" t="s">
        <v>142</v>
      </c>
      <c r="J51" s="19"/>
    </row>
    <row r="52" spans="1:12" ht="31.5" hidden="1">
      <c r="A52" s="34" t="s">
        <v>141</v>
      </c>
      <c r="B52" s="2"/>
      <c r="C52" s="73">
        <v>995400</v>
      </c>
      <c r="D52" s="15"/>
      <c r="E52" s="15"/>
      <c r="F52" s="18"/>
      <c r="G52" s="85">
        <v>1309553.6599999999</v>
      </c>
      <c r="H52" s="3"/>
      <c r="I52" s="35" t="s">
        <v>142</v>
      </c>
      <c r="J52" s="19"/>
    </row>
    <row r="53" spans="1:12" ht="47.25" hidden="1">
      <c r="A53" s="34" t="s">
        <v>51</v>
      </c>
      <c r="B53" s="2"/>
      <c r="C53" s="72">
        <v>263200</v>
      </c>
      <c r="D53" s="15"/>
      <c r="E53" s="15"/>
      <c r="F53" s="18"/>
      <c r="G53" s="85">
        <v>1309553.6599999999</v>
      </c>
      <c r="H53" s="3"/>
      <c r="I53" s="35" t="s">
        <v>142</v>
      </c>
      <c r="J53" s="19"/>
    </row>
    <row r="54" spans="1:12" ht="47.25" hidden="1">
      <c r="A54" s="34" t="s">
        <v>52</v>
      </c>
      <c r="B54" s="2"/>
      <c r="C54" s="72">
        <v>258600</v>
      </c>
      <c r="D54" s="15"/>
      <c r="E54" s="15"/>
      <c r="F54" s="18"/>
      <c r="G54" s="85">
        <v>1309553.6599999999</v>
      </c>
      <c r="H54" s="3"/>
      <c r="I54" s="35" t="s">
        <v>142</v>
      </c>
      <c r="J54" s="19"/>
    </row>
    <row r="55" spans="1:12" ht="47.25" hidden="1">
      <c r="A55" s="34" t="s">
        <v>53</v>
      </c>
      <c r="B55" s="2"/>
      <c r="C55" s="72">
        <v>263200</v>
      </c>
      <c r="D55" s="15"/>
      <c r="E55" s="15"/>
      <c r="F55" s="18"/>
      <c r="G55" s="85">
        <v>1309553.6599999999</v>
      </c>
      <c r="H55" s="3"/>
      <c r="I55" s="35" t="s">
        <v>142</v>
      </c>
      <c r="J55" s="19"/>
    </row>
    <row r="56" spans="1:12" ht="47.25" hidden="1">
      <c r="A56" s="34" t="s">
        <v>54</v>
      </c>
      <c r="B56" s="2"/>
      <c r="C56" s="72">
        <v>57186</v>
      </c>
      <c r="D56" s="15"/>
      <c r="E56" s="15"/>
      <c r="F56" s="18"/>
      <c r="G56" s="85">
        <v>1309553.6599999999</v>
      </c>
      <c r="H56" s="3"/>
      <c r="I56" s="35" t="s">
        <v>142</v>
      </c>
      <c r="J56" s="19"/>
    </row>
    <row r="57" spans="1:12" ht="47.25">
      <c r="A57" s="34" t="s">
        <v>119</v>
      </c>
      <c r="B57" s="2" t="s">
        <v>118</v>
      </c>
      <c r="C57" s="72">
        <v>320620</v>
      </c>
      <c r="D57" s="14">
        <v>42830</v>
      </c>
      <c r="E57" s="15" t="s">
        <v>99</v>
      </c>
      <c r="F57" s="18">
        <v>0.85</v>
      </c>
      <c r="G57" s="85">
        <f>C57*F57</f>
        <v>272527</v>
      </c>
      <c r="H57" s="3"/>
      <c r="I57" s="35" t="s">
        <v>142</v>
      </c>
      <c r="J57" s="19"/>
      <c r="L57" s="118"/>
    </row>
    <row r="58" spans="1:12" ht="47.25" hidden="1">
      <c r="A58" s="34" t="s">
        <v>55</v>
      </c>
      <c r="B58" s="2"/>
      <c r="C58" s="72">
        <v>64666</v>
      </c>
      <c r="D58" s="15"/>
      <c r="E58" s="15"/>
      <c r="F58" s="18"/>
      <c r="G58" s="85">
        <v>1309553.6599999999</v>
      </c>
      <c r="H58" s="3"/>
      <c r="I58" s="35" t="s">
        <v>142</v>
      </c>
      <c r="J58" s="19"/>
    </row>
    <row r="59" spans="1:12" ht="47.25" hidden="1">
      <c r="A59" s="34" t="s">
        <v>56</v>
      </c>
      <c r="B59" s="2"/>
      <c r="C59" s="72">
        <v>263200</v>
      </c>
      <c r="D59" s="15"/>
      <c r="E59" s="15"/>
      <c r="F59" s="18"/>
      <c r="G59" s="85">
        <v>1309553.6599999999</v>
      </c>
      <c r="H59" s="3"/>
      <c r="I59" s="35" t="s">
        <v>142</v>
      </c>
      <c r="J59" s="19"/>
    </row>
    <row r="60" spans="1:12" ht="31.5" hidden="1">
      <c r="A60" s="34" t="s">
        <v>57</v>
      </c>
      <c r="B60" s="2"/>
      <c r="C60" s="72">
        <v>60986</v>
      </c>
      <c r="D60" s="15"/>
      <c r="E60" s="15"/>
      <c r="F60" s="18"/>
      <c r="G60" s="85">
        <v>1309553.6599999999</v>
      </c>
      <c r="H60" s="3"/>
      <c r="I60" s="35" t="s">
        <v>142</v>
      </c>
      <c r="J60" s="19"/>
    </row>
    <row r="61" spans="1:12" ht="48" thickBot="1">
      <c r="A61" s="39" t="s">
        <v>121</v>
      </c>
      <c r="B61" s="40" t="s">
        <v>120</v>
      </c>
      <c r="C61" s="77">
        <v>543200</v>
      </c>
      <c r="D61" s="67">
        <v>42812</v>
      </c>
      <c r="E61" s="41" t="s">
        <v>99</v>
      </c>
      <c r="F61" s="42">
        <v>0.96</v>
      </c>
      <c r="G61" s="86">
        <f>C61*F61</f>
        <v>521472</v>
      </c>
      <c r="H61" s="43"/>
      <c r="I61" s="44" t="s">
        <v>142</v>
      </c>
      <c r="J61" s="19"/>
    </row>
    <row r="62" spans="1:12" ht="47.25" hidden="1">
      <c r="A62" s="47" t="s">
        <v>58</v>
      </c>
      <c r="B62" s="25"/>
      <c r="C62" s="78">
        <v>1513000</v>
      </c>
      <c r="D62" s="68"/>
      <c r="E62" s="68"/>
      <c r="F62" s="27"/>
      <c r="G62" s="87"/>
      <c r="H62" s="26"/>
      <c r="I62" s="48"/>
      <c r="J62" s="19"/>
    </row>
    <row r="63" spans="1:12" ht="78.75" hidden="1">
      <c r="A63" s="36" t="s">
        <v>59</v>
      </c>
      <c r="B63" s="5"/>
      <c r="C63" s="79">
        <v>89039</v>
      </c>
      <c r="D63" s="16"/>
      <c r="E63" s="16"/>
      <c r="F63" s="17"/>
      <c r="G63" s="80"/>
      <c r="H63" s="6"/>
      <c r="I63" s="35"/>
      <c r="J63" s="19"/>
    </row>
    <row r="64" spans="1:12" ht="86.25" hidden="1" customHeight="1">
      <c r="A64" s="36" t="s">
        <v>60</v>
      </c>
      <c r="B64" s="5"/>
      <c r="C64" s="79">
        <v>183100</v>
      </c>
      <c r="D64" s="16"/>
      <c r="E64" s="16"/>
      <c r="F64" s="17"/>
      <c r="G64" s="80"/>
      <c r="H64" s="6"/>
      <c r="I64" s="35"/>
      <c r="J64" s="19"/>
    </row>
    <row r="65" spans="1:10" ht="78.75" hidden="1">
      <c r="A65" s="36" t="s">
        <v>61</v>
      </c>
      <c r="B65" s="5"/>
      <c r="C65" s="96">
        <v>79500</v>
      </c>
      <c r="D65" s="16"/>
      <c r="E65" s="16"/>
      <c r="F65" s="21"/>
      <c r="G65" s="97"/>
      <c r="H65" s="6"/>
      <c r="I65" s="54"/>
      <c r="J65" s="19"/>
    </row>
    <row r="66" spans="1:10" ht="16.5" thickBot="1">
      <c r="A66" s="103" t="s">
        <v>148</v>
      </c>
      <c r="B66" s="98"/>
      <c r="C66" s="119">
        <f>SUM(C11:C61)</f>
        <v>69743235.030000001</v>
      </c>
      <c r="D66" s="99"/>
      <c r="E66" s="99"/>
      <c r="F66" s="100"/>
      <c r="G66" s="119">
        <f>SUM(G11:G61)</f>
        <v>36382522.762199998</v>
      </c>
      <c r="H66" s="101"/>
      <c r="I66" s="102"/>
      <c r="J66" s="19"/>
    </row>
    <row r="67" spans="1:10">
      <c r="A67" s="49"/>
      <c r="B67" s="50"/>
      <c r="C67" s="66"/>
      <c r="D67" s="66"/>
      <c r="E67" s="66"/>
      <c r="F67" s="50"/>
      <c r="G67" s="66"/>
      <c r="H67" s="50"/>
      <c r="I67" s="51"/>
    </row>
    <row r="68" spans="1:10" ht="16.5" thickBot="1">
      <c r="A68" s="52" t="s">
        <v>14</v>
      </c>
      <c r="B68" s="5"/>
      <c r="C68" s="80"/>
      <c r="D68" s="16"/>
      <c r="E68" s="16"/>
      <c r="F68" s="20"/>
      <c r="G68" s="88"/>
      <c r="H68" s="6"/>
      <c r="I68" s="35"/>
      <c r="J68" s="19"/>
    </row>
    <row r="69" spans="1:10" ht="77.25" hidden="1" customHeight="1">
      <c r="A69" s="34" t="s">
        <v>92</v>
      </c>
      <c r="B69" s="5"/>
      <c r="C69" s="81">
        <v>1994929</v>
      </c>
      <c r="D69" s="16"/>
      <c r="E69" s="16"/>
      <c r="F69" s="17"/>
      <c r="G69" s="85"/>
      <c r="H69" s="6"/>
      <c r="I69" s="35"/>
    </row>
    <row r="70" spans="1:10" ht="92.25" hidden="1" customHeight="1">
      <c r="A70" s="34" t="s">
        <v>93</v>
      </c>
      <c r="B70" s="5"/>
      <c r="C70" s="81">
        <v>1930779</v>
      </c>
      <c r="D70" s="16"/>
      <c r="E70" s="16"/>
      <c r="F70" s="18"/>
      <c r="G70" s="85"/>
      <c r="H70" s="6"/>
      <c r="I70" s="35"/>
    </row>
    <row r="71" spans="1:10" ht="46.5" hidden="1" customHeight="1">
      <c r="A71" s="34" t="s">
        <v>88</v>
      </c>
      <c r="B71" s="5"/>
      <c r="C71" s="81">
        <v>644644.66</v>
      </c>
      <c r="D71" s="16"/>
      <c r="E71" s="16"/>
      <c r="F71" s="17"/>
      <c r="G71" s="89"/>
      <c r="H71" s="6"/>
      <c r="I71" s="35"/>
    </row>
    <row r="72" spans="1:10" ht="93" hidden="1" customHeight="1">
      <c r="A72" s="34" t="s">
        <v>89</v>
      </c>
      <c r="B72" s="5"/>
      <c r="C72" s="81">
        <v>596210.15</v>
      </c>
      <c r="D72" s="16"/>
      <c r="E72" s="16"/>
      <c r="F72" s="17"/>
      <c r="G72" s="89"/>
      <c r="H72" s="6"/>
      <c r="I72" s="35"/>
    </row>
    <row r="73" spans="1:10" ht="93" hidden="1" customHeight="1">
      <c r="A73" s="34" t="s">
        <v>90</v>
      </c>
      <c r="B73" s="5"/>
      <c r="C73" s="81">
        <v>10036400</v>
      </c>
      <c r="D73" s="16"/>
      <c r="E73" s="16"/>
      <c r="F73" s="17"/>
      <c r="G73" s="89"/>
      <c r="H73" s="6"/>
      <c r="I73" s="35"/>
    </row>
    <row r="74" spans="1:10" ht="71.25" hidden="1" customHeight="1">
      <c r="A74" s="34" t="s">
        <v>91</v>
      </c>
      <c r="B74" s="2"/>
      <c r="C74" s="81">
        <v>676726</v>
      </c>
      <c r="D74" s="15"/>
      <c r="E74" s="15"/>
      <c r="F74" s="17"/>
      <c r="G74" s="85"/>
      <c r="H74" s="3"/>
      <c r="I74" s="35"/>
    </row>
    <row r="75" spans="1:10" ht="48" hidden="1" thickBot="1">
      <c r="A75" s="34" t="s">
        <v>94</v>
      </c>
      <c r="B75" s="13"/>
      <c r="C75" s="72">
        <v>1561402</v>
      </c>
      <c r="D75" s="69"/>
      <c r="E75" s="69"/>
      <c r="F75" s="8"/>
      <c r="G75" s="69"/>
      <c r="H75" s="7"/>
      <c r="I75" s="53"/>
    </row>
    <row r="76" spans="1:10" ht="73.5" hidden="1" customHeight="1">
      <c r="A76" s="34" t="s">
        <v>86</v>
      </c>
      <c r="B76" s="5"/>
      <c r="C76" s="72">
        <v>2749318</v>
      </c>
      <c r="D76" s="16"/>
      <c r="E76" s="16"/>
      <c r="F76" s="17"/>
      <c r="G76" s="89"/>
      <c r="H76" s="6"/>
      <c r="I76" s="35"/>
    </row>
    <row r="77" spans="1:10" ht="81.75" hidden="1" customHeight="1">
      <c r="A77" s="34" t="s">
        <v>87</v>
      </c>
      <c r="B77" s="5"/>
      <c r="C77" s="81">
        <v>587832</v>
      </c>
      <c r="D77" s="16"/>
      <c r="E77" s="16"/>
      <c r="F77" s="17"/>
      <c r="G77" s="89"/>
      <c r="H77" s="6"/>
      <c r="I77" s="35"/>
    </row>
    <row r="78" spans="1:10" ht="63.75" hidden="1" thickBot="1">
      <c r="A78" s="34" t="s">
        <v>83</v>
      </c>
      <c r="B78" s="5"/>
      <c r="C78" s="81">
        <v>1930272</v>
      </c>
      <c r="D78" s="16"/>
      <c r="E78" s="16"/>
      <c r="F78" s="20"/>
      <c r="G78" s="80"/>
      <c r="H78" s="6"/>
      <c r="I78" s="35"/>
      <c r="J78" s="19"/>
    </row>
    <row r="79" spans="1:10" ht="63.75" hidden="1" thickBot="1">
      <c r="A79" s="34" t="s">
        <v>84</v>
      </c>
      <c r="B79" s="5"/>
      <c r="C79" s="81">
        <v>1030392</v>
      </c>
      <c r="D79" s="16"/>
      <c r="E79" s="16"/>
      <c r="F79" s="21"/>
      <c r="G79" s="90"/>
      <c r="H79" s="6"/>
      <c r="I79" s="35"/>
      <c r="J79" s="19"/>
    </row>
    <row r="80" spans="1:10" ht="48" hidden="1" thickBot="1">
      <c r="A80" s="34" t="s">
        <v>85</v>
      </c>
      <c r="B80" s="2"/>
      <c r="C80" s="81">
        <v>2205100</v>
      </c>
      <c r="D80" s="15"/>
      <c r="E80" s="15"/>
      <c r="F80" s="18"/>
      <c r="G80" s="89"/>
      <c r="H80" s="3"/>
      <c r="I80" s="48"/>
      <c r="J80" s="19"/>
    </row>
    <row r="81" spans="1:10" ht="63.75" hidden="1" thickBot="1">
      <c r="A81" s="34" t="s">
        <v>80</v>
      </c>
      <c r="B81" s="5"/>
      <c r="C81" s="81">
        <v>2151904</v>
      </c>
      <c r="D81" s="16"/>
      <c r="E81" s="16"/>
      <c r="F81" s="20"/>
      <c r="G81" s="80"/>
      <c r="H81" s="6"/>
      <c r="I81" s="35"/>
      <c r="J81" s="19"/>
    </row>
    <row r="82" spans="1:10" ht="48" hidden="1" thickBot="1">
      <c r="A82" s="34" t="s">
        <v>81</v>
      </c>
      <c r="B82" s="5"/>
      <c r="C82" s="81">
        <v>2947317</v>
      </c>
      <c r="D82" s="16"/>
      <c r="E82" s="16"/>
      <c r="F82" s="20"/>
      <c r="G82" s="80"/>
      <c r="H82" s="6"/>
      <c r="I82" s="35"/>
      <c r="J82" s="19"/>
    </row>
    <row r="83" spans="1:10" ht="48" hidden="1" thickBot="1">
      <c r="A83" s="34" t="s">
        <v>82</v>
      </c>
      <c r="B83" s="5"/>
      <c r="C83" s="81">
        <v>1598914</v>
      </c>
      <c r="D83" s="16"/>
      <c r="E83" s="16"/>
      <c r="F83" s="20"/>
      <c r="G83" s="80"/>
      <c r="H83" s="6"/>
      <c r="I83" s="35"/>
      <c r="J83" s="19"/>
    </row>
    <row r="84" spans="1:10" ht="95.25" hidden="1" customHeight="1">
      <c r="A84" s="36" t="s">
        <v>78</v>
      </c>
      <c r="B84" s="5"/>
      <c r="C84" s="79">
        <v>1098400</v>
      </c>
      <c r="D84" s="16"/>
      <c r="E84" s="16"/>
      <c r="F84" s="21"/>
      <c r="G84" s="90"/>
      <c r="H84" s="6"/>
      <c r="I84" s="54"/>
      <c r="J84" s="19"/>
    </row>
    <row r="85" spans="1:10" ht="63">
      <c r="A85" s="28" t="s">
        <v>123</v>
      </c>
      <c r="B85" s="46" t="s">
        <v>122</v>
      </c>
      <c r="C85" s="71">
        <v>2685500</v>
      </c>
      <c r="D85" s="30">
        <v>42850</v>
      </c>
      <c r="E85" s="30">
        <v>42853</v>
      </c>
      <c r="F85" s="45">
        <v>1</v>
      </c>
      <c r="G85" s="71">
        <v>2685500</v>
      </c>
      <c r="H85" s="32"/>
      <c r="I85" s="33" t="s">
        <v>142</v>
      </c>
      <c r="J85" s="19"/>
    </row>
    <row r="86" spans="1:10" ht="74.25" hidden="1" customHeight="1">
      <c r="A86" s="34" t="s">
        <v>79</v>
      </c>
      <c r="B86" s="2"/>
      <c r="C86" s="72">
        <v>2818000</v>
      </c>
      <c r="D86" s="15"/>
      <c r="E86" s="15"/>
      <c r="F86" s="18"/>
      <c r="G86" s="85"/>
      <c r="H86" s="3"/>
      <c r="I86" s="35" t="s">
        <v>142</v>
      </c>
      <c r="J86" s="19"/>
    </row>
    <row r="87" spans="1:10" ht="47.25" hidden="1">
      <c r="A87" s="34" t="s">
        <v>76</v>
      </c>
      <c r="B87" s="2"/>
      <c r="C87" s="72">
        <v>677000</v>
      </c>
      <c r="D87" s="15"/>
      <c r="E87" s="15"/>
      <c r="F87" s="18"/>
      <c r="G87" s="89"/>
      <c r="H87" s="3"/>
      <c r="I87" s="35" t="s">
        <v>142</v>
      </c>
      <c r="J87" s="19"/>
    </row>
    <row r="88" spans="1:10" ht="68.25" hidden="1" customHeight="1">
      <c r="A88" s="34" t="s">
        <v>77</v>
      </c>
      <c r="B88" s="2"/>
      <c r="C88" s="72">
        <v>3945200</v>
      </c>
      <c r="D88" s="15"/>
      <c r="E88" s="15"/>
      <c r="F88" s="18"/>
      <c r="G88" s="89"/>
      <c r="H88" s="3"/>
      <c r="I88" s="35" t="s">
        <v>142</v>
      </c>
      <c r="J88" s="19"/>
    </row>
    <row r="89" spans="1:10" ht="47.25">
      <c r="A89" s="34" t="s">
        <v>125</v>
      </c>
      <c r="B89" s="2" t="s">
        <v>126</v>
      </c>
      <c r="C89" s="72">
        <v>2975206</v>
      </c>
      <c r="D89" s="139" t="s">
        <v>124</v>
      </c>
      <c r="E89" s="139"/>
      <c r="F89" s="18">
        <v>0.5</v>
      </c>
      <c r="G89" s="89">
        <f>C89*F89</f>
        <v>1487603</v>
      </c>
      <c r="H89" s="3"/>
      <c r="I89" s="35" t="s">
        <v>142</v>
      </c>
      <c r="J89" s="19"/>
    </row>
    <row r="90" spans="1:10" ht="31.5">
      <c r="A90" s="34" t="s">
        <v>132</v>
      </c>
      <c r="B90" s="2" t="s">
        <v>127</v>
      </c>
      <c r="C90" s="72">
        <v>1923273</v>
      </c>
      <c r="D90" s="139" t="s">
        <v>124</v>
      </c>
      <c r="E90" s="139"/>
      <c r="F90" s="18">
        <v>0.9</v>
      </c>
      <c r="G90" s="89">
        <f>C90*F90</f>
        <v>1730945.7</v>
      </c>
      <c r="H90" s="3"/>
      <c r="I90" s="35" t="s">
        <v>142</v>
      </c>
      <c r="J90" s="19"/>
    </row>
    <row r="91" spans="1:10" ht="47.25" hidden="1">
      <c r="A91" s="34" t="s">
        <v>75</v>
      </c>
      <c r="B91" s="2"/>
      <c r="C91" s="72">
        <v>1452787</v>
      </c>
      <c r="D91" s="15"/>
      <c r="E91" s="15"/>
      <c r="F91" s="18"/>
      <c r="G91" s="89"/>
      <c r="H91" s="3"/>
      <c r="I91" s="35" t="s">
        <v>142</v>
      </c>
      <c r="J91" s="19"/>
    </row>
    <row r="92" spans="1:10" ht="47.25" hidden="1">
      <c r="A92" s="34" t="s">
        <v>72</v>
      </c>
      <c r="B92" s="2"/>
      <c r="C92" s="72">
        <v>1381703</v>
      </c>
      <c r="D92" s="15"/>
      <c r="E92" s="15"/>
      <c r="F92" s="18"/>
      <c r="G92" s="85"/>
      <c r="H92" s="3"/>
      <c r="I92" s="35" t="s">
        <v>142</v>
      </c>
      <c r="J92" s="19"/>
    </row>
    <row r="93" spans="1:10" ht="47.25" hidden="1">
      <c r="A93" s="34" t="s">
        <v>73</v>
      </c>
      <c r="B93" s="2"/>
      <c r="C93" s="72">
        <v>1407086</v>
      </c>
      <c r="D93" s="15"/>
      <c r="E93" s="15"/>
      <c r="F93" s="18"/>
      <c r="G93" s="85"/>
      <c r="H93" s="3"/>
      <c r="I93" s="35" t="s">
        <v>142</v>
      </c>
      <c r="J93" s="19"/>
    </row>
    <row r="94" spans="1:10" ht="63" hidden="1">
      <c r="A94" s="34" t="s">
        <v>74</v>
      </c>
      <c r="B94" s="2"/>
      <c r="C94" s="72">
        <v>2222210</v>
      </c>
      <c r="D94" s="15"/>
      <c r="E94" s="15"/>
      <c r="F94" s="18"/>
      <c r="G94" s="85"/>
      <c r="H94" s="3"/>
      <c r="I94" s="35" t="s">
        <v>142</v>
      </c>
      <c r="J94" s="19"/>
    </row>
    <row r="95" spans="1:10" ht="63">
      <c r="A95" s="34" t="s">
        <v>129</v>
      </c>
      <c r="B95" s="2" t="s">
        <v>128</v>
      </c>
      <c r="C95" s="72">
        <v>530600</v>
      </c>
      <c r="D95" s="14">
        <v>42824</v>
      </c>
      <c r="E95" s="14">
        <v>42825</v>
      </c>
      <c r="F95" s="18">
        <v>1</v>
      </c>
      <c r="G95" s="72">
        <v>530600</v>
      </c>
      <c r="H95" s="3"/>
      <c r="I95" s="35" t="s">
        <v>142</v>
      </c>
      <c r="J95" s="19"/>
    </row>
    <row r="96" spans="1:10" ht="47.25">
      <c r="A96" s="34" t="s">
        <v>131</v>
      </c>
      <c r="B96" s="2" t="s">
        <v>130</v>
      </c>
      <c r="C96" s="72">
        <v>1475536</v>
      </c>
      <c r="D96" s="14">
        <v>42829</v>
      </c>
      <c r="E96" s="15" t="s">
        <v>99</v>
      </c>
      <c r="F96" s="18">
        <v>0.8</v>
      </c>
      <c r="G96" s="89">
        <f>C96*F96</f>
        <v>1180428.8</v>
      </c>
      <c r="H96" s="3"/>
      <c r="I96" s="35" t="s">
        <v>142</v>
      </c>
      <c r="J96" s="19"/>
    </row>
    <row r="97" spans="1:10" ht="63" hidden="1">
      <c r="A97" s="34" t="s">
        <v>71</v>
      </c>
      <c r="B97" s="2"/>
      <c r="C97" s="72">
        <v>2545900</v>
      </c>
      <c r="D97" s="15"/>
      <c r="E97" s="15"/>
      <c r="F97" s="18"/>
      <c r="G97" s="85"/>
      <c r="H97" s="3"/>
      <c r="I97" s="35" t="s">
        <v>142</v>
      </c>
      <c r="J97" s="19"/>
    </row>
    <row r="98" spans="1:10" ht="63" hidden="1">
      <c r="A98" s="34" t="s">
        <v>70</v>
      </c>
      <c r="B98" s="2"/>
      <c r="C98" s="72">
        <v>4110571</v>
      </c>
      <c r="D98" s="15"/>
      <c r="E98" s="15"/>
      <c r="F98" s="18"/>
      <c r="G98" s="85"/>
      <c r="H98" s="3"/>
      <c r="I98" s="35" t="s">
        <v>142</v>
      </c>
      <c r="J98" s="19"/>
    </row>
    <row r="99" spans="1:10" ht="47.25">
      <c r="A99" s="34" t="s">
        <v>134</v>
      </c>
      <c r="B99" s="2" t="s">
        <v>133</v>
      </c>
      <c r="C99" s="72">
        <v>946500</v>
      </c>
      <c r="D99" s="14">
        <v>42831</v>
      </c>
      <c r="E99" s="14">
        <v>42833</v>
      </c>
      <c r="F99" s="18">
        <v>1</v>
      </c>
      <c r="G99" s="72">
        <v>946500</v>
      </c>
      <c r="H99" s="3"/>
      <c r="I99" s="35" t="s">
        <v>142</v>
      </c>
      <c r="J99" s="19"/>
    </row>
    <row r="100" spans="1:10" ht="31.5">
      <c r="A100" s="34" t="s">
        <v>135</v>
      </c>
      <c r="B100" s="2" t="s">
        <v>136</v>
      </c>
      <c r="C100" s="74">
        <v>1713600</v>
      </c>
      <c r="D100" s="14">
        <v>42826</v>
      </c>
      <c r="E100" s="14">
        <v>42828</v>
      </c>
      <c r="F100" s="18">
        <v>1</v>
      </c>
      <c r="G100" s="74">
        <v>1713600</v>
      </c>
      <c r="H100" s="3"/>
      <c r="I100" s="35" t="s">
        <v>142</v>
      </c>
      <c r="J100" s="19"/>
    </row>
    <row r="101" spans="1:10" ht="47.25">
      <c r="A101" s="34" t="s">
        <v>138</v>
      </c>
      <c r="B101" s="2" t="s">
        <v>137</v>
      </c>
      <c r="C101" s="72">
        <v>2030275</v>
      </c>
      <c r="D101" s="139" t="s">
        <v>124</v>
      </c>
      <c r="E101" s="139"/>
      <c r="F101" s="18">
        <v>0.06</v>
      </c>
      <c r="G101" s="89">
        <f>C101*F101</f>
        <v>121816.5</v>
      </c>
      <c r="H101" s="3"/>
      <c r="I101" s="35" t="s">
        <v>142</v>
      </c>
      <c r="J101" s="19"/>
    </row>
    <row r="102" spans="1:10" ht="48" thickBot="1">
      <c r="A102" s="39" t="s">
        <v>140</v>
      </c>
      <c r="B102" s="40" t="s">
        <v>139</v>
      </c>
      <c r="C102" s="77">
        <v>2171408</v>
      </c>
      <c r="D102" s="138" t="s">
        <v>124</v>
      </c>
      <c r="E102" s="138"/>
      <c r="F102" s="42">
        <v>0.05</v>
      </c>
      <c r="G102" s="91">
        <f>C102*F102</f>
        <v>108570.40000000001</v>
      </c>
      <c r="H102" s="43"/>
      <c r="I102" s="44" t="s">
        <v>142</v>
      </c>
      <c r="J102" s="19"/>
    </row>
    <row r="103" spans="1:10" ht="47.25" hidden="1">
      <c r="A103" s="55" t="s">
        <v>68</v>
      </c>
      <c r="B103" s="25"/>
      <c r="C103" s="82">
        <v>1127200</v>
      </c>
      <c r="D103" s="68"/>
      <c r="E103" s="68"/>
      <c r="F103" s="27"/>
      <c r="G103" s="87"/>
      <c r="H103" s="26"/>
      <c r="I103" s="48"/>
      <c r="J103" s="19"/>
    </row>
    <row r="104" spans="1:10" ht="47.25" hidden="1">
      <c r="A104" s="34" t="s">
        <v>69</v>
      </c>
      <c r="B104" s="5"/>
      <c r="C104" s="72">
        <v>1500000</v>
      </c>
      <c r="D104" s="16"/>
      <c r="E104" s="16"/>
      <c r="F104" s="17"/>
      <c r="G104" s="80"/>
      <c r="H104" s="6"/>
      <c r="I104" s="35"/>
      <c r="J104" s="19"/>
    </row>
    <row r="105" spans="1:10" ht="73.5" hidden="1" customHeight="1">
      <c r="A105" s="34" t="s">
        <v>65</v>
      </c>
      <c r="B105" s="5"/>
      <c r="C105" s="72">
        <v>1804553</v>
      </c>
      <c r="D105" s="16"/>
      <c r="E105" s="16"/>
      <c r="F105" s="17"/>
      <c r="G105" s="80"/>
      <c r="H105" s="6"/>
      <c r="I105" s="35"/>
      <c r="J105" s="19"/>
    </row>
    <row r="106" spans="1:10" ht="47.25" hidden="1">
      <c r="A106" s="34" t="s">
        <v>66</v>
      </c>
      <c r="B106" s="5"/>
      <c r="C106" s="72">
        <v>2030275</v>
      </c>
      <c r="D106" s="16"/>
      <c r="E106" s="16"/>
      <c r="F106" s="17"/>
      <c r="G106" s="80"/>
      <c r="H106" s="6"/>
      <c r="I106" s="35"/>
      <c r="J106" s="19"/>
    </row>
    <row r="107" spans="1:10" ht="31.5" hidden="1">
      <c r="A107" s="34" t="s">
        <v>67</v>
      </c>
      <c r="B107" s="5"/>
      <c r="C107" s="72">
        <v>7942000</v>
      </c>
      <c r="D107" s="16"/>
      <c r="E107" s="16"/>
      <c r="F107" s="17"/>
      <c r="G107" s="80"/>
      <c r="H107" s="6"/>
      <c r="I107" s="35"/>
      <c r="J107" s="19"/>
    </row>
    <row r="108" spans="1:10" s="11" customFormat="1" ht="31.5" hidden="1">
      <c r="A108" s="56" t="s">
        <v>62</v>
      </c>
      <c r="B108" s="9"/>
      <c r="C108" s="83">
        <f>58950518.83+476039.96</f>
        <v>59426558.789999999</v>
      </c>
      <c r="D108" s="70"/>
      <c r="E108" s="70"/>
      <c r="F108" s="22"/>
      <c r="G108" s="92"/>
      <c r="H108" s="10"/>
      <c r="I108" s="57"/>
      <c r="J108" s="23"/>
    </row>
    <row r="109" spans="1:10" s="11" customFormat="1" hidden="1">
      <c r="A109" s="58" t="s">
        <v>50</v>
      </c>
      <c r="B109" s="9"/>
      <c r="C109" s="84">
        <v>3730000</v>
      </c>
      <c r="D109" s="70"/>
      <c r="E109" s="70"/>
      <c r="F109" s="22"/>
      <c r="G109" s="92"/>
      <c r="H109" s="10"/>
      <c r="I109" s="57"/>
      <c r="J109" s="23"/>
    </row>
    <row r="110" spans="1:10" ht="31.5" hidden="1">
      <c r="A110" s="34" t="s">
        <v>63</v>
      </c>
      <c r="B110" s="5"/>
      <c r="C110" s="72">
        <v>2277000</v>
      </c>
      <c r="D110" s="16"/>
      <c r="E110" s="16"/>
      <c r="F110" s="17"/>
      <c r="G110" s="80"/>
      <c r="H110" s="6"/>
      <c r="I110" s="35"/>
      <c r="J110" s="19"/>
    </row>
    <row r="111" spans="1:10" ht="78.75" hidden="1">
      <c r="A111" s="34" t="s">
        <v>64</v>
      </c>
      <c r="B111" s="5"/>
      <c r="C111" s="72">
        <v>3177866</v>
      </c>
      <c r="D111" s="16"/>
      <c r="E111" s="16"/>
      <c r="F111" s="17"/>
      <c r="G111" s="80"/>
      <c r="H111" s="6"/>
      <c r="I111" s="35"/>
      <c r="J111" s="19"/>
    </row>
    <row r="112" spans="1:10" ht="63" hidden="1">
      <c r="A112" s="59" t="s">
        <v>47</v>
      </c>
      <c r="B112" s="5"/>
      <c r="C112" s="75">
        <v>4170996.09</v>
      </c>
      <c r="D112" s="16"/>
      <c r="E112" s="16"/>
      <c r="F112" s="17"/>
      <c r="G112" s="80"/>
      <c r="H112" s="6"/>
      <c r="I112" s="35"/>
      <c r="J112" s="19"/>
    </row>
    <row r="113" spans="1:10" ht="31.5" hidden="1">
      <c r="A113" s="104" t="s">
        <v>46</v>
      </c>
      <c r="B113" s="5"/>
      <c r="C113" s="105">
        <v>704550</v>
      </c>
      <c r="D113" s="16"/>
      <c r="E113" s="16"/>
      <c r="F113" s="20"/>
      <c r="G113" s="88"/>
      <c r="H113" s="6"/>
      <c r="I113" s="54"/>
      <c r="J113" s="19"/>
    </row>
    <row r="114" spans="1:10" ht="16.5" thickBot="1">
      <c r="A114" s="103" t="s">
        <v>148</v>
      </c>
      <c r="B114" s="109"/>
      <c r="C114" s="119">
        <f>SUM(C85:C109)</f>
        <v>114572941.78999999</v>
      </c>
      <c r="D114" s="110"/>
      <c r="E114" s="110"/>
      <c r="F114" s="111"/>
      <c r="G114" s="119">
        <f>SUM(G85:G109)</f>
        <v>10505564.4</v>
      </c>
      <c r="H114" s="112"/>
      <c r="I114" s="113"/>
      <c r="J114" s="19"/>
    </row>
    <row r="115" spans="1:10">
      <c r="A115" s="106"/>
      <c r="B115" s="107"/>
      <c r="C115" s="108"/>
      <c r="D115" s="69"/>
      <c r="E115" s="69"/>
      <c r="F115" s="27"/>
      <c r="G115" s="108"/>
      <c r="H115" s="7"/>
      <c r="I115" s="53"/>
    </row>
    <row r="116" spans="1:10">
      <c r="A116" s="52" t="s">
        <v>15</v>
      </c>
      <c r="B116" s="2"/>
      <c r="C116" s="15"/>
      <c r="D116" s="15"/>
      <c r="E116" s="15"/>
      <c r="F116" s="4"/>
      <c r="G116" s="15"/>
      <c r="H116" s="3"/>
      <c r="I116" s="60"/>
    </row>
    <row r="117" spans="1:10" ht="16.5" thickBot="1">
      <c r="A117" s="114"/>
      <c r="B117" s="61"/>
      <c r="C117" s="41"/>
      <c r="D117" s="41"/>
      <c r="E117" s="41"/>
      <c r="F117" s="62"/>
      <c r="G117" s="41"/>
      <c r="H117" s="43"/>
      <c r="I117" s="63"/>
    </row>
    <row r="118" spans="1:10" ht="16.5" thickBot="1">
      <c r="A118" s="115" t="s">
        <v>149</v>
      </c>
      <c r="B118" s="116"/>
      <c r="C118" s="120">
        <f>SUM(C114,C66)</f>
        <v>184316176.81999999</v>
      </c>
      <c r="D118" s="121"/>
      <c r="E118" s="121"/>
      <c r="F118" s="122"/>
      <c r="G118" s="120">
        <f>SUM(G66,G114)</f>
        <v>46888087.162199996</v>
      </c>
      <c r="H118" s="101"/>
      <c r="I118" s="117"/>
    </row>
    <row r="120" spans="1:10">
      <c r="A120" s="136" t="s">
        <v>143</v>
      </c>
      <c r="B120" s="137"/>
      <c r="C120" s="137"/>
      <c r="D120" s="137"/>
      <c r="E120" s="137"/>
    </row>
    <row r="121" spans="1:10">
      <c r="A121" s="137"/>
      <c r="B121" s="137"/>
      <c r="C121" s="137"/>
      <c r="D121" s="137"/>
      <c r="E121" s="137"/>
    </row>
    <row r="122" spans="1:10">
      <c r="A122" s="95"/>
      <c r="B122" s="95"/>
      <c r="C122" s="95"/>
      <c r="D122" s="95"/>
      <c r="E122" s="95"/>
    </row>
    <row r="123" spans="1:10">
      <c r="A123" s="95"/>
      <c r="B123" s="95"/>
      <c r="C123" s="95"/>
      <c r="D123" s="95"/>
      <c r="E123" s="95"/>
    </row>
    <row r="127" spans="1:10" ht="18.75">
      <c r="A127" s="93" t="s">
        <v>147</v>
      </c>
      <c r="F127" s="135" t="s">
        <v>146</v>
      </c>
      <c r="G127" s="135"/>
    </row>
    <row r="128" spans="1:10" ht="18.75">
      <c r="A128" s="94" t="s">
        <v>144</v>
      </c>
      <c r="F128" s="134" t="s">
        <v>145</v>
      </c>
      <c r="G128" s="134"/>
    </row>
  </sheetData>
  <sheetProtection password="CCC5" sheet="1" objects="1" scenarios="1"/>
  <mergeCells count="18">
    <mergeCell ref="F128:G128"/>
    <mergeCell ref="F127:G127"/>
    <mergeCell ref="A120:E121"/>
    <mergeCell ref="D102:E102"/>
    <mergeCell ref="D14:E14"/>
    <mergeCell ref="D89:E89"/>
    <mergeCell ref="D90:E90"/>
    <mergeCell ref="D101:E101"/>
    <mergeCell ref="A3:I3"/>
    <mergeCell ref="A4:I4"/>
    <mergeCell ref="A8:A9"/>
    <mergeCell ref="B8:B9"/>
    <mergeCell ref="C8:C9"/>
    <mergeCell ref="D8:D9"/>
    <mergeCell ref="E8:E9"/>
    <mergeCell ref="F8:G8"/>
    <mergeCell ref="H8:H9"/>
    <mergeCell ref="I8:I9"/>
  </mergeCells>
  <pageMargins left="0.7" right="0.7" top="0.25" bottom="0.47" header="0.2" footer="0.26"/>
  <pageSetup paperSize="41" scale="88" orientation="landscape" horizontalDpi="300" verticalDpi="300"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dimension ref="A1:H58"/>
  <sheetViews>
    <sheetView topLeftCell="A49" workbookViewId="0">
      <selection activeCell="A76" sqref="A76"/>
    </sheetView>
  </sheetViews>
  <sheetFormatPr defaultRowHeight="15.75"/>
  <cols>
    <col min="1" max="1" width="45.140625" style="142" customWidth="1"/>
    <col min="2" max="2" width="19.42578125" style="140" customWidth="1"/>
    <col min="3" max="3" width="20.85546875" style="140" customWidth="1"/>
    <col min="4" max="5" width="12.42578125" style="140" customWidth="1"/>
    <col min="6" max="6" width="12.140625" style="140" customWidth="1"/>
    <col min="7" max="7" width="21.7109375" style="140" customWidth="1"/>
    <col min="8" max="8" width="28.7109375" style="141" customWidth="1"/>
    <col min="9" max="16384" width="9.140625" style="141"/>
  </cols>
  <sheetData>
    <row r="1" spans="1:7">
      <c r="A1" s="140" t="s">
        <v>150</v>
      </c>
    </row>
    <row r="2" spans="1:7">
      <c r="A2" s="142" t="s">
        <v>151</v>
      </c>
    </row>
    <row r="5" spans="1:7" ht="18.75">
      <c r="A5" s="143" t="s">
        <v>152</v>
      </c>
      <c r="B5" s="143"/>
      <c r="C5" s="143"/>
      <c r="D5" s="143"/>
      <c r="E5" s="143"/>
      <c r="F5" s="143"/>
      <c r="G5" s="143"/>
    </row>
    <row r="6" spans="1:7" ht="18.75">
      <c r="A6" s="144" t="s">
        <v>153</v>
      </c>
      <c r="B6" s="144"/>
      <c r="C6" s="144"/>
      <c r="D6" s="144"/>
      <c r="E6" s="144"/>
      <c r="F6" s="144"/>
      <c r="G6" s="144"/>
    </row>
    <row r="7" spans="1:7" ht="18.75">
      <c r="A7" s="144" t="s">
        <v>154</v>
      </c>
      <c r="B7" s="144"/>
      <c r="C7" s="144"/>
      <c r="D7" s="144"/>
      <c r="E7" s="144"/>
      <c r="F7" s="144"/>
      <c r="G7" s="144"/>
    </row>
    <row r="8" spans="1:7" ht="18.75">
      <c r="A8" s="144"/>
      <c r="B8" s="144"/>
      <c r="C8" s="144"/>
      <c r="D8" s="144"/>
      <c r="E8" s="144"/>
      <c r="F8" s="144"/>
      <c r="G8" s="144"/>
    </row>
    <row r="9" spans="1:7" s="149" customFormat="1">
      <c r="A9" s="145"/>
      <c r="B9" s="146" t="s">
        <v>155</v>
      </c>
      <c r="C9" s="147"/>
      <c r="D9" s="148"/>
      <c r="E9" s="145"/>
      <c r="F9" s="145"/>
      <c r="G9" s="145"/>
    </row>
    <row r="10" spans="1:7" s="149" customFormat="1" ht="47.25">
      <c r="A10" s="146" t="s">
        <v>156</v>
      </c>
      <c r="B10" s="150" t="s">
        <v>157</v>
      </c>
      <c r="C10" s="150" t="s">
        <v>158</v>
      </c>
      <c r="D10" s="151" t="s">
        <v>159</v>
      </c>
      <c r="E10" s="145" t="s">
        <v>160</v>
      </c>
      <c r="F10" s="145" t="s">
        <v>161</v>
      </c>
      <c r="G10" s="145" t="s">
        <v>162</v>
      </c>
    </row>
    <row r="11" spans="1:7" s="149" customFormat="1">
      <c r="A11" s="146"/>
      <c r="B11" s="145" t="s">
        <v>163</v>
      </c>
      <c r="C11" s="150">
        <v>0.7</v>
      </c>
      <c r="D11" s="145"/>
      <c r="E11" s="145"/>
      <c r="F11" s="145"/>
      <c r="G11" s="145"/>
    </row>
    <row r="12" spans="1:7" s="149" customFormat="1">
      <c r="A12" s="145"/>
      <c r="B12" s="150">
        <v>0.3</v>
      </c>
      <c r="C12" s="145"/>
      <c r="D12" s="145"/>
      <c r="E12" s="145"/>
      <c r="F12" s="145"/>
      <c r="G12" s="145"/>
    </row>
    <row r="13" spans="1:7" ht="18.75">
      <c r="A13" s="152" t="s">
        <v>164</v>
      </c>
      <c r="B13" s="153"/>
      <c r="C13" s="153"/>
      <c r="D13" s="153"/>
      <c r="E13" s="153"/>
      <c r="F13" s="153"/>
      <c r="G13" s="153"/>
    </row>
    <row r="14" spans="1:7" ht="18.75">
      <c r="A14" s="154" t="s">
        <v>165</v>
      </c>
      <c r="B14" s="155">
        <v>52233739</v>
      </c>
      <c r="C14" s="155">
        <v>121878725.5</v>
      </c>
      <c r="D14" s="155"/>
      <c r="E14" s="155"/>
      <c r="F14" s="155"/>
      <c r="G14" s="155"/>
    </row>
    <row r="15" spans="1:7" ht="18.75">
      <c r="A15" s="154" t="s">
        <v>166</v>
      </c>
      <c r="B15" s="155"/>
      <c r="C15" s="155">
        <v>9512025</v>
      </c>
      <c r="D15" s="155"/>
      <c r="E15" s="155"/>
      <c r="F15" s="155"/>
      <c r="G15" s="155"/>
    </row>
    <row r="16" spans="1:7" ht="37.5">
      <c r="A16" s="154" t="s">
        <v>167</v>
      </c>
      <c r="B16" s="155"/>
      <c r="C16" s="156">
        <v>97152215.909999996</v>
      </c>
      <c r="D16" s="155"/>
      <c r="E16" s="155"/>
      <c r="F16" s="155"/>
      <c r="G16" s="155"/>
    </row>
    <row r="17" spans="1:8" ht="18.75">
      <c r="A17" s="154" t="s">
        <v>168</v>
      </c>
      <c r="B17" s="155"/>
      <c r="C17" s="155"/>
      <c r="D17" s="155"/>
      <c r="E17" s="155"/>
      <c r="F17" s="155"/>
      <c r="G17" s="155">
        <f t="shared" ref="G17:G19" si="0">SUM(B17:F17)</f>
        <v>0</v>
      </c>
    </row>
    <row r="18" spans="1:8" ht="17.25" customHeight="1">
      <c r="A18" s="157" t="s">
        <v>169</v>
      </c>
      <c r="B18" s="155"/>
      <c r="C18" s="155"/>
      <c r="D18" s="155"/>
      <c r="E18" s="155"/>
      <c r="F18" s="155"/>
      <c r="G18" s="155">
        <f t="shared" si="0"/>
        <v>0</v>
      </c>
    </row>
    <row r="19" spans="1:8" ht="24.75" customHeight="1">
      <c r="A19" s="152" t="s">
        <v>170</v>
      </c>
      <c r="B19" s="153">
        <f>SUM(B14:B18)</f>
        <v>52233739</v>
      </c>
      <c r="C19" s="153">
        <f>SUM(C14:C18)</f>
        <v>228542966.41</v>
      </c>
      <c r="D19" s="153">
        <f>SUM(D14:D18)</f>
        <v>0</v>
      </c>
      <c r="E19" s="153">
        <f>SUM(E14:E18)</f>
        <v>0</v>
      </c>
      <c r="F19" s="153">
        <f>SUM(F14:F18)</f>
        <v>0</v>
      </c>
      <c r="G19" s="153">
        <f t="shared" si="0"/>
        <v>280776705.40999997</v>
      </c>
    </row>
    <row r="20" spans="1:8" ht="12" customHeight="1">
      <c r="A20" s="154"/>
      <c r="B20" s="155"/>
      <c r="C20" s="155"/>
      <c r="D20" s="155"/>
      <c r="E20" s="155"/>
      <c r="F20" s="155"/>
      <c r="G20" s="155"/>
    </row>
    <row r="21" spans="1:8" ht="18.75">
      <c r="A21" s="152" t="s">
        <v>171</v>
      </c>
      <c r="B21" s="153"/>
      <c r="C21" s="153"/>
      <c r="D21" s="153"/>
      <c r="E21" s="153"/>
      <c r="F21" s="153"/>
      <c r="G21" s="153"/>
    </row>
    <row r="22" spans="1:8" s="140" customFormat="1" ht="18.75">
      <c r="A22" s="154" t="s">
        <v>172</v>
      </c>
      <c r="B22" s="156"/>
      <c r="C22" s="156"/>
      <c r="D22" s="155"/>
      <c r="E22" s="155"/>
      <c r="F22" s="155"/>
      <c r="G22" s="155"/>
    </row>
    <row r="23" spans="1:8" s="140" customFormat="1" ht="18.75">
      <c r="A23" s="154" t="s">
        <v>173</v>
      </c>
      <c r="B23" s="156"/>
      <c r="C23" s="156"/>
      <c r="D23" s="155"/>
      <c r="E23" s="155"/>
      <c r="F23" s="155"/>
      <c r="G23" s="155"/>
    </row>
    <row r="24" spans="1:8" s="140" customFormat="1" ht="24.75" customHeight="1">
      <c r="A24" s="154" t="s">
        <v>174</v>
      </c>
      <c r="B24" s="155"/>
      <c r="C24" s="155">
        <v>52500</v>
      </c>
      <c r="D24" s="155"/>
      <c r="E24" s="155"/>
      <c r="F24" s="155"/>
      <c r="G24" s="155"/>
    </row>
    <row r="25" spans="1:8" s="140" customFormat="1" ht="24.75" customHeight="1">
      <c r="A25" s="154" t="s">
        <v>175</v>
      </c>
      <c r="B25" s="155"/>
      <c r="C25" s="155"/>
      <c r="D25" s="155"/>
      <c r="E25" s="155"/>
      <c r="F25" s="155"/>
      <c r="G25" s="155"/>
    </row>
    <row r="26" spans="1:8" s="140" customFormat="1" ht="18.75">
      <c r="A26" s="154" t="s">
        <v>176</v>
      </c>
      <c r="B26" s="156"/>
      <c r="C26" s="156"/>
      <c r="D26" s="155"/>
      <c r="E26" s="155"/>
      <c r="F26" s="155"/>
      <c r="G26" s="155"/>
    </row>
    <row r="27" spans="1:8" s="140" customFormat="1" ht="30" customHeight="1">
      <c r="A27" s="154" t="s">
        <v>177</v>
      </c>
      <c r="B27" s="156"/>
      <c r="C27" s="156"/>
      <c r="D27" s="155"/>
      <c r="E27" s="155"/>
      <c r="F27" s="155"/>
      <c r="G27" s="155"/>
    </row>
    <row r="28" spans="1:8" s="140" customFormat="1" ht="58.5" customHeight="1">
      <c r="A28" s="154" t="s">
        <v>178</v>
      </c>
      <c r="B28" s="155"/>
      <c r="C28" s="155"/>
      <c r="D28" s="155"/>
      <c r="E28" s="155"/>
      <c r="F28" s="155"/>
      <c r="G28" s="155"/>
    </row>
    <row r="29" spans="1:8" s="140" customFormat="1" ht="30.75" customHeight="1">
      <c r="A29" s="154" t="s">
        <v>179</v>
      </c>
      <c r="B29" s="156"/>
      <c r="C29" s="156"/>
      <c r="D29" s="155"/>
      <c r="E29" s="155"/>
      <c r="F29" s="155"/>
      <c r="G29" s="155"/>
    </row>
    <row r="30" spans="1:8" s="140" customFormat="1" ht="20.25" customHeight="1">
      <c r="A30" s="154" t="s">
        <v>180</v>
      </c>
      <c r="B30" s="155"/>
      <c r="C30" s="155">
        <v>2962290</v>
      </c>
      <c r="D30" s="155"/>
      <c r="E30" s="155"/>
      <c r="F30" s="155"/>
      <c r="G30" s="155"/>
      <c r="H30" s="158"/>
    </row>
    <row r="31" spans="1:8" s="140" customFormat="1" ht="18.75">
      <c r="A31" s="154" t="s">
        <v>181</v>
      </c>
      <c r="B31" s="156"/>
      <c r="C31" s="156"/>
      <c r="D31" s="155"/>
      <c r="E31" s="155"/>
      <c r="F31" s="155"/>
      <c r="G31" s="155"/>
    </row>
    <row r="32" spans="1:8" s="140" customFormat="1" ht="37.5" customHeight="1">
      <c r="A32" s="154" t="s">
        <v>182</v>
      </c>
      <c r="B32" s="155"/>
      <c r="C32" s="155">
        <v>1789762.75</v>
      </c>
      <c r="D32" s="155"/>
      <c r="E32" s="155"/>
      <c r="F32" s="155"/>
      <c r="G32" s="155"/>
    </row>
    <row r="33" spans="1:7" s="140" customFormat="1" ht="18.75">
      <c r="A33" s="154" t="s">
        <v>183</v>
      </c>
      <c r="B33" s="155"/>
      <c r="C33" s="155"/>
      <c r="D33" s="155"/>
      <c r="E33" s="155"/>
      <c r="F33" s="155"/>
      <c r="G33" s="155"/>
    </row>
    <row r="34" spans="1:7" s="140" customFormat="1" ht="18.75">
      <c r="A34" s="154" t="s">
        <v>184</v>
      </c>
      <c r="B34" s="155"/>
      <c r="C34" s="155">
        <v>10980</v>
      </c>
      <c r="D34" s="155"/>
      <c r="E34" s="155"/>
      <c r="F34" s="155"/>
      <c r="G34" s="155"/>
    </row>
    <row r="35" spans="1:7" s="140" customFormat="1" ht="18.75">
      <c r="A35" s="154" t="s">
        <v>185</v>
      </c>
      <c r="B35" s="155"/>
      <c r="C35" s="155"/>
      <c r="D35" s="155"/>
      <c r="E35" s="155"/>
      <c r="F35" s="155"/>
      <c r="G35" s="155"/>
    </row>
    <row r="36" spans="1:7" s="140" customFormat="1" ht="18.75">
      <c r="A36" s="154" t="s">
        <v>186</v>
      </c>
      <c r="B36" s="155"/>
      <c r="C36" s="155"/>
      <c r="D36" s="155"/>
      <c r="E36" s="155"/>
      <c r="F36" s="155"/>
      <c r="G36" s="155"/>
    </row>
    <row r="37" spans="1:7" s="140" customFormat="1" ht="18.75">
      <c r="A37" s="154" t="s">
        <v>187</v>
      </c>
      <c r="B37" s="155"/>
      <c r="C37" s="155"/>
      <c r="D37" s="155"/>
      <c r="E37" s="155"/>
      <c r="F37" s="155"/>
      <c r="G37" s="155"/>
    </row>
    <row r="38" spans="1:7" s="140" customFormat="1" ht="18.75">
      <c r="A38" s="154" t="s">
        <v>188</v>
      </c>
      <c r="B38" s="155"/>
      <c r="C38" s="155"/>
      <c r="D38" s="155"/>
      <c r="E38" s="155"/>
      <c r="F38" s="155"/>
      <c r="G38" s="155"/>
    </row>
    <row r="39" spans="1:7" s="140" customFormat="1" ht="18.75">
      <c r="A39" s="154" t="s">
        <v>189</v>
      </c>
      <c r="B39" s="155"/>
      <c r="C39" s="155"/>
      <c r="D39" s="155"/>
      <c r="E39" s="155"/>
      <c r="F39" s="155"/>
      <c r="G39" s="155"/>
    </row>
    <row r="40" spans="1:7" s="140" customFormat="1" ht="18.75">
      <c r="A40" s="154" t="s">
        <v>190</v>
      </c>
      <c r="B40" s="155"/>
      <c r="C40" s="155">
        <f>6571844.36+9509500</f>
        <v>16081344.359999999</v>
      </c>
      <c r="D40" s="155"/>
      <c r="E40" s="155"/>
      <c r="F40" s="155"/>
      <c r="G40" s="155"/>
    </row>
    <row r="41" spans="1:7" s="140" customFormat="1" ht="18.75">
      <c r="A41" s="154" t="s">
        <v>191</v>
      </c>
      <c r="B41" s="155"/>
      <c r="C41" s="155"/>
      <c r="D41" s="155"/>
      <c r="E41" s="155"/>
      <c r="F41" s="155"/>
      <c r="G41" s="155"/>
    </row>
    <row r="42" spans="1:7" s="140" customFormat="1" ht="18.75">
      <c r="A42" s="154" t="s">
        <v>192</v>
      </c>
      <c r="B42" s="155"/>
      <c r="C42" s="155">
        <v>309898.52</v>
      </c>
      <c r="D42" s="155"/>
      <c r="E42" s="155"/>
      <c r="F42" s="155"/>
      <c r="G42" s="155"/>
    </row>
    <row r="43" spans="1:7" s="140" customFormat="1" ht="18.75">
      <c r="A43" s="154" t="s">
        <v>193</v>
      </c>
      <c r="B43" s="155"/>
      <c r="C43" s="155"/>
      <c r="D43" s="155"/>
      <c r="E43" s="155"/>
      <c r="F43" s="155"/>
      <c r="G43" s="155"/>
    </row>
    <row r="44" spans="1:7" s="140" customFormat="1" ht="18.75">
      <c r="A44" s="154" t="s">
        <v>194</v>
      </c>
      <c r="B44" s="155"/>
      <c r="C44" s="155"/>
      <c r="D44" s="155"/>
      <c r="E44" s="155"/>
      <c r="F44" s="155"/>
      <c r="G44" s="155"/>
    </row>
    <row r="45" spans="1:7" s="140" customFormat="1" ht="56.25">
      <c r="A45" s="154" t="s">
        <v>195</v>
      </c>
      <c r="B45" s="155"/>
      <c r="C45" s="155"/>
      <c r="D45" s="155"/>
      <c r="E45" s="155"/>
      <c r="F45" s="155"/>
      <c r="G45" s="155"/>
    </row>
    <row r="46" spans="1:7" s="140" customFormat="1" ht="37.5">
      <c r="A46" s="154" t="s">
        <v>196</v>
      </c>
      <c r="B46" s="155"/>
      <c r="C46" s="155">
        <v>53027</v>
      </c>
      <c r="D46" s="155"/>
      <c r="E46" s="155"/>
      <c r="F46" s="155"/>
      <c r="G46" s="155"/>
    </row>
    <row r="47" spans="1:7" s="140" customFormat="1" ht="18.75">
      <c r="A47" s="154" t="s">
        <v>197</v>
      </c>
      <c r="B47" s="155"/>
      <c r="C47" s="155">
        <v>42000</v>
      </c>
      <c r="D47" s="155"/>
      <c r="E47" s="155"/>
      <c r="F47" s="155"/>
      <c r="G47" s="155"/>
    </row>
    <row r="48" spans="1:7" s="140" customFormat="1" ht="18.75">
      <c r="A48" s="154" t="s">
        <v>198</v>
      </c>
      <c r="B48" s="155"/>
      <c r="C48" s="155"/>
      <c r="D48" s="155"/>
      <c r="E48" s="155"/>
      <c r="F48" s="155"/>
      <c r="G48" s="155"/>
    </row>
    <row r="49" spans="1:7" s="140" customFormat="1" ht="18.75">
      <c r="A49" s="154" t="s">
        <v>199</v>
      </c>
      <c r="B49" s="155"/>
      <c r="C49" s="155"/>
      <c r="D49" s="155"/>
      <c r="E49" s="155"/>
      <c r="F49" s="155"/>
      <c r="G49" s="155"/>
    </row>
    <row r="50" spans="1:7" s="140" customFormat="1" ht="18.75">
      <c r="A50" s="152" t="s">
        <v>200</v>
      </c>
      <c r="B50" s="159">
        <f>SUM(B22:B49)</f>
        <v>0</v>
      </c>
      <c r="C50" s="159">
        <f>SUM(C22:C49)</f>
        <v>21301802.629999999</v>
      </c>
      <c r="D50" s="159">
        <f t="shared" ref="D50:F50" si="1">SUM(D22:D49)</f>
        <v>0</v>
      </c>
      <c r="E50" s="159">
        <f t="shared" si="1"/>
        <v>0</v>
      </c>
      <c r="F50" s="159">
        <f t="shared" si="1"/>
        <v>0</v>
      </c>
      <c r="G50" s="153">
        <f>SUM(B50:F50)</f>
        <v>21301802.629999999</v>
      </c>
    </row>
    <row r="51" spans="1:7" s="140" customFormat="1" ht="19.5" thickBot="1">
      <c r="A51" s="160" t="s">
        <v>201</v>
      </c>
      <c r="B51" s="161">
        <f>B19-B50</f>
        <v>52233739</v>
      </c>
      <c r="C51" s="161">
        <f>C19-C50</f>
        <v>207241163.78</v>
      </c>
      <c r="D51" s="161">
        <f>D19-D50</f>
        <v>0</v>
      </c>
      <c r="E51" s="161">
        <f>E19-E50</f>
        <v>0</v>
      </c>
      <c r="F51" s="161">
        <f>F19-F50</f>
        <v>0</v>
      </c>
      <c r="G51" s="162">
        <f t="shared" ref="G51" si="2">SUM(B51:F51)</f>
        <v>259474902.78</v>
      </c>
    </row>
    <row r="52" spans="1:7" ht="19.5" thickTop="1">
      <c r="A52" s="163" t="s">
        <v>202</v>
      </c>
      <c r="B52" s="163"/>
      <c r="C52" s="163"/>
      <c r="D52" s="163"/>
    </row>
    <row r="53" spans="1:7" ht="18.75">
      <c r="A53" s="163" t="s">
        <v>203</v>
      </c>
      <c r="B53" s="163"/>
      <c r="C53" s="163"/>
      <c r="D53" s="163"/>
    </row>
    <row r="54" spans="1:7" ht="18.75">
      <c r="A54" s="163"/>
      <c r="B54" s="163"/>
      <c r="C54" s="164"/>
      <c r="D54" s="163"/>
    </row>
    <row r="55" spans="1:7" s="140" customFormat="1" ht="18.75">
      <c r="A55" s="163"/>
      <c r="B55" s="163"/>
      <c r="C55" s="164"/>
      <c r="D55" s="163"/>
    </row>
    <row r="56" spans="1:7" s="140" customFormat="1" ht="18.75">
      <c r="A56" s="165"/>
      <c r="B56" s="163"/>
      <c r="C56" s="163"/>
      <c r="D56" s="163"/>
    </row>
    <row r="57" spans="1:7" ht="18.75">
      <c r="A57" s="166"/>
      <c r="B57" s="163"/>
      <c r="C57" s="164"/>
      <c r="D57" s="167" t="s">
        <v>147</v>
      </c>
      <c r="E57" s="141"/>
    </row>
    <row r="58" spans="1:7" ht="18.75">
      <c r="A58" s="166"/>
      <c r="B58" s="163"/>
      <c r="C58" s="163"/>
      <c r="D58" s="168" t="s">
        <v>204</v>
      </c>
      <c r="E58" s="141"/>
    </row>
  </sheetData>
  <sheetProtection password="CCC5" sheet="1" objects="1" scenarios="1"/>
  <mergeCells count="6">
    <mergeCell ref="A5:G5"/>
    <mergeCell ref="A6:G6"/>
    <mergeCell ref="A7:G7"/>
    <mergeCell ref="A8:G8"/>
    <mergeCell ref="B9:C9"/>
    <mergeCell ref="A10:A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K54"/>
  <sheetViews>
    <sheetView topLeftCell="A34" workbookViewId="0">
      <selection activeCell="M54" sqref="M54"/>
    </sheetView>
  </sheetViews>
  <sheetFormatPr defaultRowHeight="15.75"/>
  <cols>
    <col min="1" max="8" width="9.140625" style="1"/>
    <col min="9" max="9" width="19.28515625" style="1" customWidth="1"/>
    <col min="10" max="16384" width="9.140625" style="1"/>
  </cols>
  <sheetData>
    <row r="1" spans="1:11">
      <c r="A1" s="1" t="s">
        <v>205</v>
      </c>
    </row>
    <row r="2" spans="1:11">
      <c r="A2" s="1" t="s">
        <v>206</v>
      </c>
    </row>
    <row r="5" spans="1:11">
      <c r="A5" s="123" t="s">
        <v>207</v>
      </c>
      <c r="B5" s="123"/>
      <c r="C5" s="123"/>
      <c r="D5" s="123"/>
      <c r="E5" s="123"/>
      <c r="F5" s="123"/>
      <c r="G5" s="123"/>
      <c r="H5" s="123"/>
      <c r="I5" s="123"/>
      <c r="J5" s="176"/>
      <c r="K5" s="176"/>
    </row>
    <row r="6" spans="1:11">
      <c r="A6" s="123" t="s">
        <v>208</v>
      </c>
      <c r="B6" s="123"/>
      <c r="C6" s="123"/>
      <c r="D6" s="123"/>
      <c r="E6" s="123"/>
      <c r="F6" s="123"/>
      <c r="G6" s="123"/>
      <c r="H6" s="123"/>
      <c r="I6" s="123"/>
      <c r="J6" s="176"/>
      <c r="K6" s="176"/>
    </row>
    <row r="9" spans="1:11">
      <c r="A9" s="1" t="s">
        <v>209</v>
      </c>
      <c r="D9" s="177" t="s">
        <v>210</v>
      </c>
    </row>
    <row r="11" spans="1:11">
      <c r="A11" s="1" t="s">
        <v>211</v>
      </c>
      <c r="I11" s="178">
        <f>[1]SIE!$I$14</f>
        <v>67698022.549999997</v>
      </c>
    </row>
    <row r="13" spans="1:11">
      <c r="A13" s="1" t="s">
        <v>212</v>
      </c>
      <c r="B13" s="1" t="s">
        <v>213</v>
      </c>
    </row>
    <row r="16" spans="1:11">
      <c r="B16" s="1" t="s">
        <v>214</v>
      </c>
      <c r="I16" s="12"/>
    </row>
    <row r="17" spans="2:9">
      <c r="B17" s="179"/>
      <c r="C17" s="179"/>
      <c r="D17" s="179"/>
      <c r="E17" s="179"/>
      <c r="F17" s="179"/>
      <c r="I17" s="180" t="s">
        <v>215</v>
      </c>
    </row>
    <row r="18" spans="2:9">
      <c r="B18" s="181"/>
      <c r="C18" s="181"/>
      <c r="D18" s="181"/>
      <c r="E18" s="181"/>
      <c r="F18" s="181"/>
      <c r="I18" s="181"/>
    </row>
    <row r="19" spans="2:9">
      <c r="B19" s="181"/>
      <c r="C19" s="181"/>
      <c r="D19" s="181"/>
      <c r="E19" s="181"/>
      <c r="F19" s="181"/>
      <c r="I19" s="181"/>
    </row>
    <row r="21" spans="2:9">
      <c r="B21" s="1" t="s">
        <v>216</v>
      </c>
    </row>
    <row r="22" spans="2:9">
      <c r="B22" s="179"/>
      <c r="C22" s="179"/>
      <c r="D22" s="179"/>
      <c r="E22" s="179"/>
      <c r="F22" s="179"/>
      <c r="I22" s="182">
        <f>[1]SIE!$I$17</f>
        <v>13547781.51</v>
      </c>
    </row>
    <row r="23" spans="2:9">
      <c r="B23" s="181"/>
      <c r="C23" s="181"/>
      <c r="D23" s="181"/>
      <c r="E23" s="181"/>
      <c r="F23" s="181"/>
      <c r="I23" s="181"/>
    </row>
    <row r="24" spans="2:9">
      <c r="B24" s="181"/>
      <c r="C24" s="181"/>
      <c r="D24" s="181"/>
      <c r="E24" s="181"/>
      <c r="F24" s="181"/>
      <c r="I24" s="181"/>
    </row>
    <row r="26" spans="2:9">
      <c r="B26" s="1" t="s">
        <v>217</v>
      </c>
    </row>
    <row r="27" spans="2:9">
      <c r="B27" s="179"/>
      <c r="C27" s="179"/>
      <c r="D27" s="179"/>
      <c r="E27" s="179"/>
      <c r="F27" s="179"/>
      <c r="I27" s="180" t="s">
        <v>215</v>
      </c>
    </row>
    <row r="28" spans="2:9">
      <c r="B28" s="181"/>
      <c r="C28" s="181"/>
      <c r="D28" s="181"/>
      <c r="E28" s="181"/>
      <c r="F28" s="181"/>
      <c r="I28" s="181"/>
    </row>
    <row r="29" spans="2:9">
      <c r="B29" s="181"/>
      <c r="C29" s="181"/>
      <c r="D29" s="181"/>
      <c r="E29" s="181"/>
      <c r="F29" s="181"/>
      <c r="I29" s="181"/>
    </row>
    <row r="30" spans="2:9">
      <c r="B30" s="50"/>
      <c r="C30" s="50"/>
      <c r="D30" s="50"/>
      <c r="E30" s="50"/>
      <c r="F30" s="50"/>
      <c r="G30" s="50"/>
      <c r="H30" s="50"/>
      <c r="I30" s="50"/>
    </row>
    <row r="31" spans="2:9">
      <c r="B31" s="1" t="s">
        <v>218</v>
      </c>
    </row>
    <row r="32" spans="2:9">
      <c r="B32" s="179"/>
      <c r="C32" s="179"/>
      <c r="D32" s="179"/>
      <c r="E32" s="179"/>
      <c r="F32" s="179"/>
      <c r="I32" s="180" t="s">
        <v>215</v>
      </c>
    </row>
    <row r="33" spans="1:9">
      <c r="B33" s="181"/>
      <c r="C33" s="181"/>
      <c r="D33" s="181"/>
      <c r="E33" s="181"/>
      <c r="F33" s="181"/>
      <c r="I33" s="181"/>
    </row>
    <row r="34" spans="1:9">
      <c r="B34" s="181"/>
      <c r="C34" s="181"/>
      <c r="D34" s="181"/>
      <c r="E34" s="181"/>
      <c r="F34" s="181"/>
      <c r="I34" s="181"/>
    </row>
    <row r="36" spans="1:9">
      <c r="A36" s="1" t="s">
        <v>148</v>
      </c>
      <c r="I36" s="183">
        <f>SUM(I22,I17,I27,I32)</f>
        <v>13547781.51</v>
      </c>
    </row>
    <row r="37" spans="1:9" ht="16.5" thickBot="1">
      <c r="A37" s="1" t="s">
        <v>219</v>
      </c>
      <c r="I37" s="184">
        <f>I11-I36</f>
        <v>54150241.039999999</v>
      </c>
    </row>
    <row r="38" spans="1:9" ht="16.5" thickTop="1">
      <c r="I38" s="185"/>
    </row>
    <row r="40" spans="1:9">
      <c r="F40" s="1" t="s">
        <v>220</v>
      </c>
    </row>
    <row r="41" spans="1:9">
      <c r="F41" s="1" t="s">
        <v>221</v>
      </c>
    </row>
    <row r="42" spans="1:9">
      <c r="F42" s="1" t="s">
        <v>222</v>
      </c>
    </row>
    <row r="43" spans="1:9">
      <c r="F43" s="1" t="s">
        <v>223</v>
      </c>
    </row>
    <row r="47" spans="1:9">
      <c r="F47" s="186" t="s">
        <v>147</v>
      </c>
    </row>
    <row r="48" spans="1:9">
      <c r="F48" s="187" t="s">
        <v>144</v>
      </c>
      <c r="G48" s="186"/>
    </row>
    <row r="49" spans="6:7">
      <c r="G49" s="187"/>
    </row>
    <row r="53" spans="6:7">
      <c r="F53" s="186" t="s">
        <v>146</v>
      </c>
    </row>
    <row r="54" spans="6:7">
      <c r="F54" s="187" t="s">
        <v>224</v>
      </c>
    </row>
  </sheetData>
  <sheetProtection password="CCC5" sheet="1" objects="1" scenarios="1"/>
  <mergeCells count="2">
    <mergeCell ref="A5:I5"/>
    <mergeCell ref="A6:I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dimension ref="A1:F56"/>
  <sheetViews>
    <sheetView topLeftCell="A37" workbookViewId="0">
      <selection activeCell="H26" sqref="H26"/>
    </sheetView>
  </sheetViews>
  <sheetFormatPr defaultRowHeight="15.75"/>
  <cols>
    <col min="1" max="1" width="3.28515625" style="189" customWidth="1"/>
    <col min="2" max="2" width="2.85546875" style="189" customWidth="1"/>
    <col min="3" max="3" width="47.7109375" style="189" bestFit="1" customWidth="1"/>
    <col min="4" max="4" width="3" style="189" customWidth="1"/>
    <col min="5" max="5" width="26.85546875" style="190" bestFit="1" customWidth="1"/>
    <col min="6" max="6" width="2.85546875" style="190" customWidth="1"/>
    <col min="7" max="16384" width="9.140625" style="189"/>
  </cols>
  <sheetData>
    <row r="1" spans="1:5">
      <c r="A1" s="188" t="s">
        <v>225</v>
      </c>
    </row>
    <row r="2" spans="1:5">
      <c r="A2" s="188" t="s">
        <v>151</v>
      </c>
    </row>
    <row r="3" spans="1:5" ht="7.5" customHeight="1"/>
    <row r="4" spans="1:5">
      <c r="A4" s="191" t="s">
        <v>226</v>
      </c>
      <c r="B4" s="191"/>
      <c r="C4" s="191"/>
      <c r="D4" s="191"/>
      <c r="E4" s="191"/>
    </row>
    <row r="5" spans="1:5">
      <c r="A5" s="191" t="s">
        <v>227</v>
      </c>
      <c r="B5" s="191"/>
      <c r="C5" s="191"/>
      <c r="D5" s="191"/>
      <c r="E5" s="191"/>
    </row>
    <row r="6" spans="1:5">
      <c r="A6" s="191" t="s">
        <v>228</v>
      </c>
      <c r="B6" s="191"/>
      <c r="C6" s="191"/>
      <c r="D6" s="191"/>
      <c r="E6" s="191"/>
    </row>
    <row r="7" spans="1:5">
      <c r="A7" s="191" t="s">
        <v>229</v>
      </c>
      <c r="B7" s="191"/>
      <c r="C7" s="191"/>
      <c r="D7" s="191"/>
      <c r="E7" s="191"/>
    </row>
    <row r="8" spans="1:5" ht="6" customHeight="1">
      <c r="D8" s="192"/>
    </row>
    <row r="9" spans="1:5">
      <c r="A9" s="193" t="s">
        <v>230</v>
      </c>
    </row>
    <row r="10" spans="1:5">
      <c r="B10" s="194" t="s">
        <v>231</v>
      </c>
    </row>
    <row r="11" spans="1:5">
      <c r="C11" s="189" t="s">
        <v>232</v>
      </c>
      <c r="E11" s="195">
        <f>'[2]JANUARY 2017'!I8+'[2]feb 2017'!I8+'[2]march 2017'!I8</f>
        <v>58800964.109999999</v>
      </c>
    </row>
    <row r="12" spans="1:5">
      <c r="C12" s="189" t="s">
        <v>233</v>
      </c>
      <c r="E12" s="190">
        <f>'[2]JANUARY 2017'!I9+'[2]feb 2017'!I9+'[2]march 2017'!I9</f>
        <v>740407314</v>
      </c>
    </row>
    <row r="13" spans="1:5">
      <c r="C13" s="189" t="s">
        <v>234</v>
      </c>
      <c r="E13" s="190">
        <f>'[2]JANUARY 2017'!I10+'[2]feb 2017'!I10+'[2]march 2017'!I10</f>
        <v>92907027.949999988</v>
      </c>
    </row>
    <row r="14" spans="1:5">
      <c r="C14" s="189" t="s">
        <v>235</v>
      </c>
      <c r="E14" s="190">
        <f>'[2]JANUARY 2017'!I11+'[2]feb 2017'!I11+'[2]march 2017'!I11</f>
        <v>1098364.8</v>
      </c>
    </row>
    <row r="15" spans="1:5">
      <c r="C15" s="189" t="s">
        <v>236</v>
      </c>
      <c r="E15" s="196">
        <f>'[2]JANUARY 2017'!I13+'[2]feb 2017'!I13+'[2]march 2017'!I13</f>
        <v>38840140.509999998</v>
      </c>
    </row>
    <row r="16" spans="1:5">
      <c r="C16" s="193" t="s">
        <v>237</v>
      </c>
      <c r="E16" s="197">
        <f>SUM(E11:E15)</f>
        <v>932053811.36999989</v>
      </c>
    </row>
    <row r="17" spans="1:6">
      <c r="B17" s="194" t="s">
        <v>238</v>
      </c>
    </row>
    <row r="18" spans="1:6">
      <c r="C18" s="189" t="s">
        <v>239</v>
      </c>
      <c r="E18" s="190">
        <f>'[2]JANUARY 2017'!I16+'[2]feb 2017'!I16+'[2]march 2017'!I16</f>
        <v>318593081.62999994</v>
      </c>
    </row>
    <row r="19" spans="1:6">
      <c r="C19" s="189" t="s">
        <v>240</v>
      </c>
      <c r="E19" s="190">
        <f>'[2]JANUARY 2017'!I17+'[2]feb 2017'!I17+'[2]march 2017'!I17</f>
        <v>192355680.31</v>
      </c>
    </row>
    <row r="20" spans="1:6">
      <c r="C20" s="189" t="s">
        <v>241</v>
      </c>
      <c r="E20" s="190">
        <f>'[2]JANUARY 2017'!I18+'[2]feb 2017'!I18+'[2]march 2017'!I18</f>
        <v>191241881.16000003</v>
      </c>
    </row>
    <row r="21" spans="1:6">
      <c r="C21" s="189" t="s">
        <v>242</v>
      </c>
      <c r="E21" s="190">
        <f>'[2]JANUARY 2017'!I19+'[2]feb 2017'!I19+'[2]march 2017'!I19</f>
        <v>12152966.300000001</v>
      </c>
    </row>
    <row r="22" spans="1:6">
      <c r="C22" s="189" t="s">
        <v>243</v>
      </c>
      <c r="E22" s="190">
        <f>'[2]JANUARY 2017'!I20+'[2]feb 2017'!I20+'[2]march 2017'!I20</f>
        <v>65837927.990000002</v>
      </c>
    </row>
    <row r="23" spans="1:6">
      <c r="C23" s="193" t="s">
        <v>244</v>
      </c>
      <c r="E23" s="197">
        <f>SUM(E18:E22)</f>
        <v>780181537.38999987</v>
      </c>
    </row>
    <row r="24" spans="1:6">
      <c r="B24" s="193" t="s">
        <v>245</v>
      </c>
      <c r="E24" s="198">
        <f>E16-E23</f>
        <v>151872273.98000002</v>
      </c>
      <c r="F24" s="199"/>
    </row>
    <row r="25" spans="1:6">
      <c r="A25" s="193" t="s">
        <v>246</v>
      </c>
    </row>
    <row r="26" spans="1:6">
      <c r="B26" s="194" t="s">
        <v>231</v>
      </c>
    </row>
    <row r="27" spans="1:6">
      <c r="C27" s="189" t="s">
        <v>247</v>
      </c>
      <c r="E27" s="190">
        <v>0</v>
      </c>
    </row>
    <row r="28" spans="1:6" ht="31.5">
      <c r="C28" s="200" t="s">
        <v>248</v>
      </c>
      <c r="E28" s="190">
        <v>0</v>
      </c>
    </row>
    <row r="29" spans="1:6">
      <c r="C29" s="189" t="s">
        <v>249</v>
      </c>
      <c r="E29" s="190">
        <f>'[2]JANUARY 2017'!I30+'[2]march 2017'!I30</f>
        <v>1635000</v>
      </c>
    </row>
    <row r="30" spans="1:6">
      <c r="C30" s="193" t="s">
        <v>237</v>
      </c>
      <c r="E30" s="197">
        <f>SUM(E27:E29)</f>
        <v>1635000</v>
      </c>
    </row>
    <row r="31" spans="1:6">
      <c r="B31" s="194" t="s">
        <v>238</v>
      </c>
    </row>
    <row r="32" spans="1:6">
      <c r="C32" s="189" t="s">
        <v>250</v>
      </c>
      <c r="E32" s="190">
        <v>0</v>
      </c>
    </row>
    <row r="33" spans="1:5" ht="31.5">
      <c r="C33" s="200" t="s">
        <v>251</v>
      </c>
      <c r="E33" s="190">
        <f>'[2]JANUARY 2017'!I34+'[2]feb 2017'!I34+'[2]march 2017'!I34</f>
        <v>120838702.37</v>
      </c>
    </row>
    <row r="34" spans="1:5">
      <c r="C34" s="189" t="s">
        <v>252</v>
      </c>
    </row>
    <row r="35" spans="1:5">
      <c r="C35" s="189" t="s">
        <v>253</v>
      </c>
      <c r="E35" s="190">
        <f>'[2]feb 2017'!I39</f>
        <v>1760000</v>
      </c>
    </row>
    <row r="36" spans="1:5">
      <c r="C36" s="193" t="s">
        <v>244</v>
      </c>
      <c r="E36" s="197">
        <f>SUM(E32:E35)</f>
        <v>122598702.37</v>
      </c>
    </row>
    <row r="37" spans="1:5">
      <c r="B37" s="193" t="s">
        <v>254</v>
      </c>
      <c r="E37" s="201">
        <f>E30-E36</f>
        <v>-120963702.37</v>
      </c>
    </row>
    <row r="38" spans="1:5">
      <c r="A38" s="193" t="s">
        <v>255</v>
      </c>
    </row>
    <row r="39" spans="1:5">
      <c r="B39" s="194" t="s">
        <v>231</v>
      </c>
    </row>
    <row r="40" spans="1:5">
      <c r="C40" s="189" t="s">
        <v>256</v>
      </c>
      <c r="E40" s="190">
        <f>'[2]JANUARY 2017'!I45+'[2]feb 2017'!I45+'[2]march 2017'!I45</f>
        <v>35526480.75</v>
      </c>
    </row>
    <row r="41" spans="1:5">
      <c r="C41" s="193" t="s">
        <v>237</v>
      </c>
      <c r="E41" s="197">
        <f>E40</f>
        <v>35526480.75</v>
      </c>
    </row>
    <row r="42" spans="1:5">
      <c r="B42" s="194" t="s">
        <v>238</v>
      </c>
    </row>
    <row r="43" spans="1:5">
      <c r="C43" s="189" t="s">
        <v>257</v>
      </c>
      <c r="E43" s="190">
        <v>0</v>
      </c>
    </row>
    <row r="44" spans="1:5">
      <c r="C44" s="189" t="s">
        <v>258</v>
      </c>
      <c r="E44" s="190">
        <f>'[2]feb 2017'!I50+'[2]march 2017'!I50</f>
        <v>48368592.490000002</v>
      </c>
    </row>
    <row r="45" spans="1:5">
      <c r="C45" s="193" t="s">
        <v>244</v>
      </c>
      <c r="E45" s="197">
        <f>E43+E44</f>
        <v>48368592.490000002</v>
      </c>
    </row>
    <row r="46" spans="1:5">
      <c r="B46" s="193" t="s">
        <v>259</v>
      </c>
      <c r="E46" s="198">
        <f>E41-E45</f>
        <v>-12842111.740000002</v>
      </c>
    </row>
    <row r="47" spans="1:5">
      <c r="A47" s="193" t="s">
        <v>260</v>
      </c>
    </row>
    <row r="48" spans="1:5">
      <c r="C48" s="193" t="s">
        <v>261</v>
      </c>
      <c r="E48" s="199">
        <f>E24+E37+E46</f>
        <v>18066459.870000012</v>
      </c>
    </row>
    <row r="49" spans="1:5">
      <c r="A49" s="193" t="s">
        <v>262</v>
      </c>
      <c r="E49" s="199">
        <v>1236728223.5500004</v>
      </c>
    </row>
    <row r="50" spans="1:5" ht="16.5" thickBot="1">
      <c r="A50" s="193" t="s">
        <v>263</v>
      </c>
      <c r="E50" s="202">
        <f>E48+E49</f>
        <v>1254794683.4200006</v>
      </c>
    </row>
    <row r="51" spans="1:5" ht="16.5" thickTop="1">
      <c r="A51" s="193"/>
      <c r="E51" s="203"/>
    </row>
    <row r="52" spans="1:5">
      <c r="D52" s="190" t="s">
        <v>264</v>
      </c>
    </row>
    <row r="53" spans="1:5">
      <c r="D53" s="190"/>
    </row>
    <row r="54" spans="1:5">
      <c r="D54" s="190"/>
    </row>
    <row r="55" spans="1:5">
      <c r="D55" s="199" t="s">
        <v>147</v>
      </c>
      <c r="E55" s="199"/>
    </row>
    <row r="56" spans="1:5">
      <c r="D56" s="204" t="s">
        <v>204</v>
      </c>
      <c r="E56" s="199"/>
    </row>
  </sheetData>
  <sheetProtection password="CCC5" sheet="1" objects="1" scenarios="1"/>
  <mergeCells count="4">
    <mergeCell ref="A4:E4"/>
    <mergeCell ref="A5:E5"/>
    <mergeCell ref="A6:E6"/>
    <mergeCell ref="A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I23"/>
  <sheetViews>
    <sheetView workbookViewId="0">
      <selection activeCell="F25" sqref="F25"/>
    </sheetView>
  </sheetViews>
  <sheetFormatPr defaultRowHeight="15"/>
  <cols>
    <col min="1" max="1" width="39.85546875" style="205" customWidth="1"/>
    <col min="2" max="2" width="13.5703125" style="205" customWidth="1"/>
    <col min="3" max="3" width="13.7109375" style="210" customWidth="1"/>
    <col min="4" max="4" width="11.7109375" style="205" customWidth="1"/>
    <col min="5" max="5" width="11.85546875" style="205" customWidth="1"/>
    <col min="6" max="6" width="12.140625" style="211" customWidth="1"/>
    <col min="7" max="7" width="15.28515625" style="210" customWidth="1"/>
    <col min="8" max="8" width="12" style="205" customWidth="1"/>
    <col min="9" max="9" width="18.42578125" style="205" customWidth="1"/>
    <col min="10" max="10" width="14.5703125" style="205" bestFit="1" customWidth="1"/>
    <col min="11" max="16384" width="9.140625" style="205"/>
  </cols>
  <sheetData>
    <row r="1" spans="1:9" s="206" customFormat="1" ht="15.75">
      <c r="A1" s="205" t="s">
        <v>265</v>
      </c>
      <c r="C1" s="207"/>
      <c r="F1" s="208"/>
      <c r="G1" s="207"/>
    </row>
    <row r="2" spans="1:9" s="206" customFormat="1" ht="15.75">
      <c r="C2" s="207"/>
      <c r="F2" s="208"/>
      <c r="G2" s="207"/>
    </row>
    <row r="3" spans="1:9" s="206" customFormat="1" ht="15.75">
      <c r="A3" s="209" t="s">
        <v>266</v>
      </c>
      <c r="B3" s="209"/>
      <c r="C3" s="209"/>
      <c r="D3" s="209"/>
      <c r="E3" s="209"/>
      <c r="F3" s="209"/>
      <c r="G3" s="209"/>
      <c r="H3" s="209"/>
      <c r="I3" s="209"/>
    </row>
    <row r="4" spans="1:9" s="206" customFormat="1" ht="15.75">
      <c r="A4" s="209" t="s">
        <v>267</v>
      </c>
      <c r="B4" s="209"/>
      <c r="C4" s="209"/>
      <c r="D4" s="209"/>
      <c r="E4" s="209"/>
      <c r="F4" s="209"/>
      <c r="G4" s="209"/>
      <c r="H4" s="209"/>
      <c r="I4" s="209"/>
    </row>
    <row r="5" spans="1:9" s="206" customFormat="1" ht="15.75">
      <c r="A5" s="205"/>
      <c r="B5" s="205"/>
      <c r="C5" s="210"/>
      <c r="D5" s="205"/>
      <c r="E5" s="205"/>
      <c r="F5" s="211"/>
      <c r="G5" s="210"/>
      <c r="H5" s="205"/>
      <c r="I5" s="205"/>
    </row>
    <row r="6" spans="1:9" s="206" customFormat="1" ht="15.75">
      <c r="A6" s="205" t="s">
        <v>268</v>
      </c>
      <c r="B6" s="212"/>
      <c r="C6" s="210"/>
      <c r="D6" s="205"/>
      <c r="E6" s="205"/>
      <c r="F6" s="211"/>
      <c r="G6" s="210"/>
      <c r="H6" s="205"/>
      <c r="I6" s="205"/>
    </row>
    <row r="7" spans="1:9" s="206" customFormat="1" ht="15.75">
      <c r="A7" s="205"/>
      <c r="B7" s="205"/>
      <c r="C7" s="210"/>
      <c r="D7" s="205"/>
      <c r="E7" s="205"/>
      <c r="F7" s="211"/>
      <c r="G7" s="210"/>
      <c r="H7" s="205"/>
      <c r="I7" s="205"/>
    </row>
    <row r="8" spans="1:9" s="218" customFormat="1" ht="15.75" customHeight="1">
      <c r="A8" s="213" t="s">
        <v>269</v>
      </c>
      <c r="B8" s="214" t="s">
        <v>270</v>
      </c>
      <c r="C8" s="215" t="s">
        <v>271</v>
      </c>
      <c r="D8" s="213" t="s">
        <v>272</v>
      </c>
      <c r="E8" s="214" t="s">
        <v>273</v>
      </c>
      <c r="F8" s="216" t="s">
        <v>274</v>
      </c>
      <c r="G8" s="217"/>
      <c r="H8" s="213" t="s">
        <v>11</v>
      </c>
      <c r="I8" s="213" t="s">
        <v>12</v>
      </c>
    </row>
    <row r="9" spans="1:9" s="218" customFormat="1" ht="42.75">
      <c r="A9" s="219"/>
      <c r="B9" s="219"/>
      <c r="C9" s="220"/>
      <c r="D9" s="219"/>
      <c r="E9" s="214"/>
      <c r="F9" s="221" t="s">
        <v>275</v>
      </c>
      <c r="G9" s="222" t="s">
        <v>276</v>
      </c>
      <c r="H9" s="219"/>
      <c r="I9" s="219"/>
    </row>
    <row r="10" spans="1:9" s="227" customFormat="1" ht="75">
      <c r="A10" s="223" t="s">
        <v>277</v>
      </c>
      <c r="B10" s="223" t="s">
        <v>278</v>
      </c>
      <c r="C10" s="224">
        <v>3748730.47</v>
      </c>
      <c r="D10" s="225"/>
      <c r="E10" s="225"/>
      <c r="F10" s="226">
        <v>0.9</v>
      </c>
      <c r="G10" s="224">
        <v>3748730.47</v>
      </c>
      <c r="H10" s="225"/>
      <c r="I10" s="223" t="s">
        <v>279</v>
      </c>
    </row>
    <row r="11" spans="1:9" s="206" customFormat="1" ht="73.5" customHeight="1">
      <c r="A11" s="228" t="s">
        <v>280</v>
      </c>
      <c r="B11" s="223" t="s">
        <v>281</v>
      </c>
      <c r="C11" s="224">
        <v>4496446.7</v>
      </c>
      <c r="D11" s="225"/>
      <c r="E11" s="225"/>
      <c r="F11" s="226">
        <v>1</v>
      </c>
      <c r="G11" s="224">
        <v>4496446.7</v>
      </c>
      <c r="H11" s="225"/>
      <c r="I11" s="223" t="s">
        <v>279</v>
      </c>
    </row>
    <row r="12" spans="1:9" s="206" customFormat="1" ht="73.5" customHeight="1">
      <c r="A12" s="228" t="s">
        <v>282</v>
      </c>
      <c r="B12" s="223" t="s">
        <v>283</v>
      </c>
      <c r="C12" s="224">
        <v>4496955.34</v>
      </c>
      <c r="D12" s="225"/>
      <c r="E12" s="225"/>
      <c r="F12" s="226">
        <v>1</v>
      </c>
      <c r="G12" s="224">
        <v>4496955.34</v>
      </c>
      <c r="H12" s="225"/>
      <c r="I12" s="223" t="s">
        <v>279</v>
      </c>
    </row>
    <row r="13" spans="1:9" s="206" customFormat="1" ht="73.5" customHeight="1">
      <c r="A13" s="228" t="s">
        <v>284</v>
      </c>
      <c r="B13" s="223" t="s">
        <v>285</v>
      </c>
      <c r="C13" s="224">
        <v>1795050.24</v>
      </c>
      <c r="D13" s="225"/>
      <c r="E13" s="225"/>
      <c r="F13" s="226">
        <v>1</v>
      </c>
      <c r="G13" s="224">
        <v>1795050.24</v>
      </c>
      <c r="H13" s="225"/>
      <c r="I13" s="223" t="s">
        <v>279</v>
      </c>
    </row>
    <row r="14" spans="1:9" s="206" customFormat="1" ht="90">
      <c r="A14" s="223" t="s">
        <v>286</v>
      </c>
      <c r="B14" s="223" t="s">
        <v>287</v>
      </c>
      <c r="C14" s="224">
        <v>70230</v>
      </c>
      <c r="D14" s="225"/>
      <c r="E14" s="225"/>
      <c r="F14" s="226"/>
      <c r="G14" s="224">
        <v>70230</v>
      </c>
      <c r="H14" s="225"/>
      <c r="I14" s="223" t="s">
        <v>288</v>
      </c>
    </row>
    <row r="15" spans="1:9" s="206" customFormat="1" ht="15.75">
      <c r="A15" s="229"/>
      <c r="B15" s="229"/>
      <c r="C15" s="230"/>
      <c r="D15" s="231"/>
      <c r="E15" s="231"/>
      <c r="F15" s="232"/>
      <c r="G15" s="230"/>
      <c r="H15" s="231"/>
      <c r="I15" s="229"/>
    </row>
    <row r="16" spans="1:9" s="206" customFormat="1" ht="15.75">
      <c r="A16" s="233"/>
      <c r="B16" s="233"/>
      <c r="C16" s="233"/>
      <c r="D16" s="233"/>
      <c r="E16" s="233"/>
      <c r="F16" s="232"/>
      <c r="G16" s="230"/>
      <c r="H16" s="231"/>
      <c r="I16" s="229"/>
    </row>
    <row r="18" spans="1:9" ht="31.5" customHeight="1">
      <c r="A18" s="234" t="s">
        <v>143</v>
      </c>
      <c r="B18" s="234"/>
      <c r="C18" s="234"/>
      <c r="D18" s="234"/>
      <c r="E18" s="234"/>
    </row>
    <row r="21" spans="1:9">
      <c r="G21" s="235"/>
      <c r="H21" s="236"/>
    </row>
    <row r="22" spans="1:9" ht="15.75">
      <c r="A22" s="237" t="s">
        <v>289</v>
      </c>
      <c r="B22" s="237"/>
      <c r="G22" s="238" t="s">
        <v>146</v>
      </c>
      <c r="H22" s="238"/>
      <c r="I22" s="238"/>
    </row>
    <row r="23" spans="1:9" s="241" customFormat="1" ht="15.75">
      <c r="A23" s="239" t="s">
        <v>290</v>
      </c>
      <c r="B23" s="239"/>
      <c r="C23" s="240"/>
      <c r="F23" s="242"/>
      <c r="G23" s="239" t="s">
        <v>145</v>
      </c>
      <c r="H23" s="239"/>
      <c r="I23" s="239"/>
    </row>
  </sheetData>
  <sheetProtection password="CCC5" sheet="1" objects="1" scenarios="1"/>
  <mergeCells count="16">
    <mergeCell ref="A16:E16"/>
    <mergeCell ref="A18:E18"/>
    <mergeCell ref="A22:B22"/>
    <mergeCell ref="G22:I22"/>
    <mergeCell ref="A23:B23"/>
    <mergeCell ref="G23:I23"/>
    <mergeCell ref="A3:I3"/>
    <mergeCell ref="A4:I4"/>
    <mergeCell ref="A8:A9"/>
    <mergeCell ref="B8:B9"/>
    <mergeCell ref="C8:C9"/>
    <mergeCell ref="D8:D9"/>
    <mergeCell ref="E8:E9"/>
    <mergeCell ref="F8:G8"/>
    <mergeCell ref="H8:H9"/>
    <mergeCell ref="I8:I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107"/>
  <sheetViews>
    <sheetView topLeftCell="A96" workbookViewId="0">
      <selection activeCell="D116" sqref="D116"/>
    </sheetView>
  </sheetViews>
  <sheetFormatPr defaultRowHeight="12.75"/>
  <cols>
    <col min="1" max="1" width="32.42578125" style="169" customWidth="1"/>
    <col min="2" max="2" width="16" style="169" customWidth="1"/>
    <col min="3" max="3" width="12.7109375" style="243" customWidth="1"/>
    <col min="4" max="4" width="48.140625" style="169" customWidth="1"/>
    <col min="5" max="6" width="15.7109375" style="173" customWidth="1"/>
    <col min="7" max="7" width="10.85546875" style="169" customWidth="1"/>
    <col min="8" max="8" width="9.5703125" style="169" customWidth="1"/>
    <col min="9" max="9" width="10.7109375" style="169" customWidth="1"/>
    <col min="10" max="10" width="13.85546875" style="169" customWidth="1"/>
    <col min="11" max="11" width="28.42578125" style="169" customWidth="1"/>
    <col min="12" max="16384" width="9.140625" style="169"/>
  </cols>
  <sheetData>
    <row r="1" spans="1:10" ht="15">
      <c r="A1" s="175" t="s">
        <v>291</v>
      </c>
    </row>
    <row r="2" spans="1:10" ht="13.5" thickBot="1"/>
    <row r="3" spans="1:10" ht="15.75">
      <c r="A3" s="244" t="s">
        <v>292</v>
      </c>
      <c r="B3" s="245"/>
      <c r="C3" s="245"/>
      <c r="D3" s="245"/>
      <c r="E3" s="245"/>
      <c r="F3" s="245"/>
      <c r="G3" s="245"/>
      <c r="H3" s="245"/>
      <c r="I3" s="245"/>
      <c r="J3" s="246"/>
    </row>
    <row r="4" spans="1:10" ht="15.75">
      <c r="A4" s="247" t="s">
        <v>293</v>
      </c>
      <c r="B4" s="248"/>
      <c r="C4" s="248"/>
      <c r="D4" s="248"/>
      <c r="E4" s="248"/>
      <c r="F4" s="248"/>
      <c r="G4" s="248"/>
      <c r="H4" s="248"/>
      <c r="I4" s="248"/>
      <c r="J4" s="249"/>
    </row>
    <row r="5" spans="1:10" ht="15.75">
      <c r="A5" s="49"/>
      <c r="B5" s="50"/>
      <c r="C5" s="250"/>
      <c r="D5" s="50"/>
      <c r="E5" s="251"/>
      <c r="F5" s="251"/>
      <c r="G5" s="50"/>
      <c r="H5" s="50"/>
      <c r="I5" s="50"/>
      <c r="J5" s="51"/>
    </row>
    <row r="6" spans="1:10" ht="15.75">
      <c r="A6" s="49" t="s">
        <v>294</v>
      </c>
      <c r="B6" s="252" t="s">
        <v>295</v>
      </c>
      <c r="C6" s="250"/>
      <c r="D6" s="50"/>
      <c r="E6" s="251"/>
      <c r="F6" s="251"/>
      <c r="G6" s="50"/>
      <c r="H6" s="50"/>
      <c r="I6" s="50"/>
      <c r="J6" s="51"/>
    </row>
    <row r="7" spans="1:10" ht="13.5" thickBot="1">
      <c r="A7" s="253"/>
      <c r="B7" s="254"/>
      <c r="C7" s="255"/>
      <c r="D7" s="254"/>
      <c r="E7" s="256"/>
      <c r="F7" s="256"/>
      <c r="G7" s="254"/>
      <c r="H7" s="254"/>
      <c r="I7" s="254"/>
      <c r="J7" s="257"/>
    </row>
    <row r="8" spans="1:10" ht="13.5" thickBot="1">
      <c r="A8" s="258" t="s">
        <v>296</v>
      </c>
      <c r="B8" s="259" t="s">
        <v>297</v>
      </c>
      <c r="C8" s="260" t="s">
        <v>298</v>
      </c>
      <c r="D8" s="260" t="s">
        <v>299</v>
      </c>
      <c r="E8" s="261" t="s">
        <v>300</v>
      </c>
      <c r="F8" s="262"/>
      <c r="G8" s="262"/>
      <c r="H8" s="262"/>
      <c r="I8" s="262"/>
      <c r="J8" s="263"/>
    </row>
    <row r="9" spans="1:10" ht="13.5" thickBot="1">
      <c r="A9" s="264"/>
      <c r="B9" s="171"/>
      <c r="C9" s="265"/>
      <c r="D9" s="265"/>
      <c r="E9" s="266" t="s">
        <v>301</v>
      </c>
      <c r="F9" s="267"/>
      <c r="G9" s="268"/>
      <c r="H9" s="266" t="s">
        <v>302</v>
      </c>
      <c r="I9" s="267"/>
      <c r="J9" s="268"/>
    </row>
    <row r="10" spans="1:10" ht="26.25" thickBot="1">
      <c r="A10" s="269"/>
      <c r="B10" s="270"/>
      <c r="C10" s="271"/>
      <c r="D10" s="271"/>
      <c r="E10" s="272" t="s">
        <v>303</v>
      </c>
      <c r="F10" s="272" t="s">
        <v>304</v>
      </c>
      <c r="G10" s="273" t="s">
        <v>305</v>
      </c>
      <c r="H10" s="274" t="s">
        <v>306</v>
      </c>
      <c r="I10" s="274" t="s">
        <v>307</v>
      </c>
      <c r="J10" s="275" t="s">
        <v>308</v>
      </c>
    </row>
    <row r="11" spans="1:10" ht="15.75">
      <c r="A11" s="276" t="s">
        <v>309</v>
      </c>
      <c r="B11" s="277">
        <v>0</v>
      </c>
      <c r="C11" s="278">
        <v>41655</v>
      </c>
      <c r="D11" s="279"/>
      <c r="E11" s="280"/>
      <c r="F11" s="280"/>
      <c r="G11" s="279"/>
      <c r="H11" s="279"/>
      <c r="I11" s="281"/>
      <c r="J11" s="282"/>
    </row>
    <row r="12" spans="1:10" ht="15.75">
      <c r="A12" s="283" t="s">
        <v>310</v>
      </c>
      <c r="B12" s="284">
        <v>0</v>
      </c>
      <c r="C12" s="285">
        <v>41655</v>
      </c>
      <c r="D12" s="172"/>
      <c r="E12" s="286"/>
      <c r="F12" s="286"/>
      <c r="G12" s="172"/>
      <c r="H12" s="172"/>
      <c r="I12" s="287"/>
      <c r="J12" s="288"/>
    </row>
    <row r="13" spans="1:10" ht="15.75">
      <c r="A13" s="283" t="s">
        <v>311</v>
      </c>
      <c r="B13" s="284">
        <v>0</v>
      </c>
      <c r="C13" s="285">
        <v>41648</v>
      </c>
      <c r="D13" s="172"/>
      <c r="E13" s="286"/>
      <c r="F13" s="286"/>
      <c r="G13" s="172"/>
      <c r="H13" s="172"/>
      <c r="I13" s="287"/>
      <c r="J13" s="288"/>
    </row>
    <row r="14" spans="1:10" ht="15.75">
      <c r="A14" s="283" t="s">
        <v>312</v>
      </c>
      <c r="B14" s="284">
        <v>0</v>
      </c>
      <c r="C14" s="285">
        <v>41648</v>
      </c>
      <c r="D14" s="172"/>
      <c r="E14" s="286"/>
      <c r="F14" s="286"/>
      <c r="G14" s="172"/>
      <c r="H14" s="172"/>
      <c r="I14" s="287"/>
      <c r="J14" s="288"/>
    </row>
    <row r="15" spans="1:10" ht="16.5" thickBot="1">
      <c r="A15" s="289" t="s">
        <v>313</v>
      </c>
      <c r="B15" s="290">
        <v>0</v>
      </c>
      <c r="C15" s="291">
        <v>41647</v>
      </c>
      <c r="D15" s="292"/>
      <c r="E15" s="293"/>
      <c r="F15" s="293"/>
      <c r="G15" s="292"/>
      <c r="H15" s="292"/>
      <c r="I15" s="294"/>
      <c r="J15" s="295"/>
    </row>
    <row r="16" spans="1:10" ht="16.5" thickBot="1">
      <c r="A16" s="296" t="s">
        <v>314</v>
      </c>
      <c r="B16" s="297"/>
      <c r="C16" s="297"/>
      <c r="D16" s="297"/>
      <c r="E16" s="297"/>
      <c r="F16" s="297"/>
      <c r="G16" s="297"/>
      <c r="H16" s="297"/>
      <c r="I16" s="297"/>
      <c r="J16" s="298"/>
    </row>
    <row r="17" spans="1:10" ht="47.25">
      <c r="A17" s="299" t="s">
        <v>315</v>
      </c>
      <c r="B17" s="300" t="e">
        <f>+'[3]040-Advances for Officers &amp; Emp'!L7+'[3]040-Advances for Officers &amp; Emp'!M7-'[3]040-Advances for Officers &amp; Emp'!N7-'[3]040-Advances for Officers &amp; Emp'!O7</f>
        <v>#REF!</v>
      </c>
      <c r="C17" s="301">
        <v>42795</v>
      </c>
      <c r="D17" s="302" t="s">
        <v>316</v>
      </c>
      <c r="E17" s="300">
        <v>22355</v>
      </c>
      <c r="F17" s="303"/>
      <c r="G17" s="304"/>
      <c r="H17" s="304"/>
      <c r="I17" s="305"/>
      <c r="J17" s="306"/>
    </row>
    <row r="18" spans="1:10" ht="78.75">
      <c r="A18" s="283" t="s">
        <v>317</v>
      </c>
      <c r="B18" s="307" t="e">
        <f>+'[3]040-Advances for Officers &amp; Emp'!L8+'[3]040-Advances for Officers &amp; Emp'!M8-'[3]040-Advances for Officers &amp; Emp'!N8-'[3]040-Advances for Officers &amp; Emp'!O8</f>
        <v>#REF!</v>
      </c>
      <c r="C18" s="308">
        <v>42795</v>
      </c>
      <c r="D18" s="309" t="s">
        <v>318</v>
      </c>
      <c r="E18" s="307">
        <v>22355</v>
      </c>
      <c r="F18" s="286"/>
      <c r="G18" s="172"/>
      <c r="H18" s="172"/>
      <c r="I18" s="287"/>
      <c r="J18" s="288"/>
    </row>
    <row r="19" spans="1:10" ht="63">
      <c r="A19" s="283" t="s">
        <v>319</v>
      </c>
      <c r="B19" s="307" t="e">
        <f>+'[3]040-Advances for Officers &amp; Emp'!L9+'[3]040-Advances for Officers &amp; Emp'!M9-'[3]040-Advances for Officers &amp; Emp'!N9-'[3]040-Advances for Officers &amp; Emp'!O9</f>
        <v>#REF!</v>
      </c>
      <c r="C19" s="308">
        <v>42809</v>
      </c>
      <c r="D19" s="309" t="s">
        <v>320</v>
      </c>
      <c r="E19" s="307">
        <v>8100</v>
      </c>
      <c r="F19" s="286"/>
      <c r="G19" s="172"/>
      <c r="H19" s="172"/>
      <c r="I19" s="287"/>
      <c r="J19" s="288"/>
    </row>
    <row r="20" spans="1:10" ht="63">
      <c r="A20" s="283" t="s">
        <v>321</v>
      </c>
      <c r="B20" s="307" t="e">
        <f>+'[3]040-Advances for Officers &amp; Emp'!L10+'[3]040-Advances for Officers &amp; Emp'!M10-'[3]040-Advances for Officers &amp; Emp'!N10-'[3]040-Advances for Officers &amp; Emp'!O10</f>
        <v>#REF!</v>
      </c>
      <c r="C20" s="308">
        <v>42809</v>
      </c>
      <c r="D20" s="309" t="s">
        <v>322</v>
      </c>
      <c r="E20" s="307">
        <v>60000</v>
      </c>
      <c r="F20" s="286"/>
      <c r="G20" s="172"/>
      <c r="H20" s="172"/>
      <c r="I20" s="287"/>
      <c r="J20" s="288"/>
    </row>
    <row r="21" spans="1:10" ht="31.5">
      <c r="A21" s="283" t="s">
        <v>323</v>
      </c>
      <c r="B21" s="307" t="e">
        <f>+'[3]040-Advances for Officers &amp; Emp'!L11+'[3]040-Advances for Officers &amp; Emp'!M11-'[3]040-Advances for Officers &amp; Emp'!N11-'[3]040-Advances for Officers &amp; Emp'!O11</f>
        <v>#REF!</v>
      </c>
      <c r="C21" s="308">
        <v>42809</v>
      </c>
      <c r="D21" s="309" t="s">
        <v>324</v>
      </c>
      <c r="E21" s="307">
        <v>77850</v>
      </c>
      <c r="F21" s="286"/>
      <c r="G21" s="172"/>
      <c r="H21" s="172"/>
      <c r="I21" s="287"/>
      <c r="J21" s="288"/>
    </row>
    <row r="22" spans="1:10" ht="78.75">
      <c r="A22" s="283" t="s">
        <v>325</v>
      </c>
      <c r="B22" s="307" t="e">
        <f>+'[3]040-Advances for Officers &amp; Emp'!L12+'[3]040-Advances for Officers &amp; Emp'!M12-'[3]040-Advances for Officers &amp; Emp'!N12-'[3]040-Advances for Officers &amp; Emp'!O12</f>
        <v>#REF!</v>
      </c>
      <c r="C22" s="308">
        <v>42809</v>
      </c>
      <c r="D22" s="309" t="s">
        <v>326</v>
      </c>
      <c r="E22" s="307">
        <v>7500</v>
      </c>
      <c r="F22" s="286"/>
      <c r="G22" s="172"/>
      <c r="H22" s="172"/>
      <c r="I22" s="287"/>
      <c r="J22" s="288"/>
    </row>
    <row r="23" spans="1:10" ht="78.75">
      <c r="A23" s="283" t="s">
        <v>312</v>
      </c>
      <c r="B23" s="307" t="e">
        <f>+'[3]040-Advances for Officers &amp; Emp'!L13+'[3]040-Advances for Officers &amp; Emp'!M13-'[3]040-Advances for Officers &amp; Emp'!N13-'[3]040-Advances for Officers &amp; Emp'!O13</f>
        <v>#REF!</v>
      </c>
      <c r="C23" s="308">
        <v>42809</v>
      </c>
      <c r="D23" s="309" t="s">
        <v>327</v>
      </c>
      <c r="E23" s="307">
        <v>7500</v>
      </c>
      <c r="F23" s="286"/>
      <c r="G23" s="172"/>
      <c r="H23" s="172"/>
      <c r="I23" s="287"/>
      <c r="J23" s="288"/>
    </row>
    <row r="24" spans="1:10" ht="63">
      <c r="A24" s="283" t="s">
        <v>328</v>
      </c>
      <c r="B24" s="307" t="e">
        <f>+'[3]040-Advances for Officers &amp; Emp'!L14+'[3]040-Advances for Officers &amp; Emp'!M14-'[3]040-Advances for Officers &amp; Emp'!N14-'[3]040-Advances for Officers &amp; Emp'!O14</f>
        <v>#REF!</v>
      </c>
      <c r="C24" s="308">
        <v>42815</v>
      </c>
      <c r="D24" s="309" t="s">
        <v>329</v>
      </c>
      <c r="E24" s="307">
        <v>18300</v>
      </c>
      <c r="F24" s="286"/>
      <c r="G24" s="172"/>
      <c r="H24" s="172"/>
      <c r="I24" s="287"/>
      <c r="J24" s="288"/>
    </row>
    <row r="25" spans="1:10" ht="63">
      <c r="A25" s="283" t="s">
        <v>330</v>
      </c>
      <c r="B25" s="307" t="e">
        <f>+'[3]040-Advances for Officers &amp; Emp'!L15+'[3]040-Advances for Officers &amp; Emp'!M15-'[3]040-Advances for Officers &amp; Emp'!N15-'[3]040-Advances for Officers &amp; Emp'!O15</f>
        <v>#REF!</v>
      </c>
      <c r="C25" s="308">
        <v>42817</v>
      </c>
      <c r="D25" s="309" t="s">
        <v>331</v>
      </c>
      <c r="E25" s="307">
        <v>7560</v>
      </c>
      <c r="F25" s="286"/>
      <c r="G25" s="172"/>
      <c r="H25" s="172"/>
      <c r="I25" s="287"/>
      <c r="J25" s="288"/>
    </row>
    <row r="26" spans="1:10" ht="63">
      <c r="A26" s="283" t="s">
        <v>332</v>
      </c>
      <c r="B26" s="307" t="e">
        <f>+'[3]040-Advances for Officers &amp; Emp'!L16+'[3]040-Advances for Officers &amp; Emp'!M16-'[3]040-Advances for Officers &amp; Emp'!N16-'[3]040-Advances for Officers &amp; Emp'!O16</f>
        <v>#REF!</v>
      </c>
      <c r="C26" s="308">
        <v>42817</v>
      </c>
      <c r="D26" s="309" t="s">
        <v>333</v>
      </c>
      <c r="E26" s="307">
        <v>7560</v>
      </c>
      <c r="F26" s="286"/>
      <c r="G26" s="172"/>
      <c r="H26" s="172"/>
      <c r="I26" s="287"/>
      <c r="J26" s="288"/>
    </row>
    <row r="27" spans="1:10" ht="63">
      <c r="A27" s="283" t="s">
        <v>334</v>
      </c>
      <c r="B27" s="307" t="e">
        <f>+'[3]040-Advances for Officers &amp; Emp'!L17+'[3]040-Advances for Officers &amp; Emp'!M17-'[3]040-Advances for Officers &amp; Emp'!N17-'[3]040-Advances for Officers &amp; Emp'!O17</f>
        <v>#REF!</v>
      </c>
      <c r="C27" s="308">
        <v>42817</v>
      </c>
      <c r="D27" s="309" t="s">
        <v>333</v>
      </c>
      <c r="E27" s="307">
        <v>7560</v>
      </c>
      <c r="F27" s="286"/>
      <c r="G27" s="172"/>
      <c r="H27" s="172"/>
      <c r="I27" s="287"/>
      <c r="J27" s="288"/>
    </row>
    <row r="28" spans="1:10" ht="47.25">
      <c r="A28" s="283" t="s">
        <v>335</v>
      </c>
      <c r="B28" s="307" t="e">
        <f>+'[3]040-Advances for Officers &amp; Emp'!L18+'[3]040-Advances for Officers &amp; Emp'!M18-'[3]040-Advances for Officers &amp; Emp'!N18-'[3]040-Advances for Officers &amp; Emp'!O18</f>
        <v>#REF!</v>
      </c>
      <c r="C28" s="308">
        <v>42817</v>
      </c>
      <c r="D28" s="309" t="s">
        <v>336</v>
      </c>
      <c r="E28" s="307">
        <v>94200</v>
      </c>
      <c r="F28" s="286"/>
      <c r="G28" s="172"/>
      <c r="H28" s="172"/>
      <c r="I28" s="287"/>
      <c r="J28" s="288"/>
    </row>
    <row r="29" spans="1:10" ht="63">
      <c r="A29" s="283" t="s">
        <v>337</v>
      </c>
      <c r="B29" s="307" t="e">
        <f>+'[3]040-Advances for Officers &amp; Emp'!L19+'[3]040-Advances for Officers &amp; Emp'!M19-'[3]040-Advances for Officers &amp; Emp'!N19-'[3]040-Advances for Officers &amp; Emp'!O19</f>
        <v>#REF!</v>
      </c>
      <c r="C29" s="308">
        <v>42821</v>
      </c>
      <c r="D29" s="309" t="s">
        <v>338</v>
      </c>
      <c r="E29" s="307">
        <v>7560</v>
      </c>
      <c r="F29" s="286"/>
      <c r="G29" s="172"/>
      <c r="H29" s="172"/>
      <c r="I29" s="287"/>
      <c r="J29" s="288"/>
    </row>
    <row r="30" spans="1:10" ht="31.5">
      <c r="A30" s="283" t="s">
        <v>339</v>
      </c>
      <c r="B30" s="307" t="e">
        <f>+'[3]040-Advances for Officers &amp; Emp'!L20+'[3]040-Advances for Officers &amp; Emp'!M20-'[3]040-Advances for Officers &amp; Emp'!N20-'[3]040-Advances for Officers &amp; Emp'!O20</f>
        <v>#REF!</v>
      </c>
      <c r="C30" s="308">
        <v>42822</v>
      </c>
      <c r="D30" s="309" t="s">
        <v>340</v>
      </c>
      <c r="E30" s="307">
        <v>8310</v>
      </c>
      <c r="F30" s="286"/>
      <c r="G30" s="172"/>
      <c r="H30" s="172"/>
      <c r="I30" s="287"/>
      <c r="J30" s="288"/>
    </row>
    <row r="31" spans="1:10" ht="78.75">
      <c r="A31" s="283" t="s">
        <v>341</v>
      </c>
      <c r="B31" s="307" t="e">
        <f>+'[3]040-Advances for Officers &amp; Emp'!L21+'[3]040-Advances for Officers &amp; Emp'!M21-'[3]040-Advances for Officers &amp; Emp'!N21-'[3]040-Advances for Officers &amp; Emp'!O21</f>
        <v>#REF!</v>
      </c>
      <c r="C31" s="308">
        <v>42825</v>
      </c>
      <c r="D31" s="309" t="s">
        <v>342</v>
      </c>
      <c r="E31" s="307">
        <v>8000</v>
      </c>
      <c r="F31" s="286"/>
      <c r="G31" s="172"/>
      <c r="H31" s="172"/>
      <c r="I31" s="287"/>
      <c r="J31" s="288"/>
    </row>
    <row r="32" spans="1:10" ht="63">
      <c r="A32" s="283" t="s">
        <v>343</v>
      </c>
      <c r="B32" s="307" t="e">
        <f>+'[3]040-Advances for Officers &amp; Emp'!L22+'[3]040-Advances for Officers &amp; Emp'!M22-'[3]040-Advances for Officers &amp; Emp'!N22-'[3]040-Advances for Officers &amp; Emp'!O22</f>
        <v>#REF!</v>
      </c>
      <c r="C32" s="308">
        <v>42774</v>
      </c>
      <c r="D32" s="310" t="s">
        <v>344</v>
      </c>
      <c r="E32" s="286"/>
      <c r="F32" s="311">
        <v>30000</v>
      </c>
      <c r="G32" s="172"/>
      <c r="H32" s="172"/>
      <c r="I32" s="287"/>
      <c r="J32" s="288"/>
    </row>
    <row r="33" spans="1:10" ht="63">
      <c r="A33" s="283" t="s">
        <v>345</v>
      </c>
      <c r="B33" s="307" t="e">
        <f>+'[3]040-Advances for Officers &amp; Emp'!L23+'[3]040-Advances for Officers &amp; Emp'!M23-'[3]040-Advances for Officers &amp; Emp'!N23-'[3]040-Advances for Officers &amp; Emp'!O23</f>
        <v>#REF!</v>
      </c>
      <c r="C33" s="308">
        <v>42774</v>
      </c>
      <c r="D33" s="310" t="s">
        <v>346</v>
      </c>
      <c r="E33" s="286"/>
      <c r="F33" s="311">
        <v>30000</v>
      </c>
      <c r="G33" s="172"/>
      <c r="H33" s="172"/>
      <c r="I33" s="287"/>
      <c r="J33" s="288"/>
    </row>
    <row r="34" spans="1:10" ht="63">
      <c r="A34" s="283" t="s">
        <v>347</v>
      </c>
      <c r="B34" s="307" t="e">
        <f>+'[3]040-Advances for Officers &amp; Emp'!L24+'[3]040-Advances for Officers &amp; Emp'!M24-'[3]040-Advances for Officers &amp; Emp'!N24-'[3]040-Advances for Officers &amp; Emp'!O24</f>
        <v>#REF!</v>
      </c>
      <c r="C34" s="308">
        <v>42774</v>
      </c>
      <c r="D34" s="310" t="s">
        <v>348</v>
      </c>
      <c r="E34" s="286"/>
      <c r="F34" s="311">
        <v>30000</v>
      </c>
      <c r="G34" s="172"/>
      <c r="H34" s="172"/>
      <c r="I34" s="287"/>
      <c r="J34" s="288"/>
    </row>
    <row r="35" spans="1:10" ht="63">
      <c r="A35" s="283" t="s">
        <v>349</v>
      </c>
      <c r="B35" s="307" t="e">
        <f>+'[3]040-Advances for Officers &amp; Emp'!L25+'[3]040-Advances for Officers &amp; Emp'!M25-'[3]040-Advances for Officers &amp; Emp'!N25-'[3]040-Advances for Officers &amp; Emp'!O25</f>
        <v>#REF!</v>
      </c>
      <c r="C35" s="312">
        <v>42774</v>
      </c>
      <c r="D35" s="313" t="s">
        <v>348</v>
      </c>
      <c r="E35" s="286"/>
      <c r="F35" s="311">
        <v>30000</v>
      </c>
      <c r="G35" s="172"/>
      <c r="H35" s="172"/>
      <c r="I35" s="287"/>
      <c r="J35" s="288"/>
    </row>
    <row r="36" spans="1:10" ht="63">
      <c r="A36" s="283" t="s">
        <v>350</v>
      </c>
      <c r="B36" s="307" t="e">
        <f>+'[3]040-Advances for Officers &amp; Emp'!L26+'[3]040-Advances for Officers &amp; Emp'!M26-'[3]040-Advances for Officers &amp; Emp'!N26-'[3]040-Advances for Officers &amp; Emp'!O26</f>
        <v>#REF!</v>
      </c>
      <c r="C36" s="312">
        <v>42775</v>
      </c>
      <c r="D36" s="313" t="s">
        <v>351</v>
      </c>
      <c r="E36" s="286"/>
      <c r="F36" s="311">
        <v>30000</v>
      </c>
      <c r="G36" s="172"/>
      <c r="H36" s="172"/>
      <c r="I36" s="287"/>
      <c r="J36" s="288"/>
    </row>
    <row r="37" spans="1:10" ht="63">
      <c r="A37" s="283" t="s">
        <v>352</v>
      </c>
      <c r="B37" s="307" t="e">
        <f>+'[3]040-Advances for Officers &amp; Emp'!L27+'[3]040-Advances for Officers &amp; Emp'!M27-'[3]040-Advances for Officers &amp; Emp'!N27-'[3]040-Advances for Officers &amp; Emp'!O27</f>
        <v>#REF!</v>
      </c>
      <c r="C37" s="314">
        <v>42776</v>
      </c>
      <c r="D37" s="313" t="s">
        <v>353</v>
      </c>
      <c r="E37" s="286"/>
      <c r="F37" s="311">
        <v>30000</v>
      </c>
      <c r="G37" s="172"/>
      <c r="H37" s="172"/>
      <c r="I37" s="287"/>
      <c r="J37" s="288"/>
    </row>
    <row r="38" spans="1:10" ht="63">
      <c r="A38" s="283" t="s">
        <v>354</v>
      </c>
      <c r="B38" s="307" t="e">
        <f>+'[3]040-Advances for Officers &amp; Emp'!L28+'[3]040-Advances for Officers &amp; Emp'!M28-'[3]040-Advances for Officers &amp; Emp'!N28-'[3]040-Advances for Officers &amp; Emp'!O28</f>
        <v>#REF!</v>
      </c>
      <c r="C38" s="314">
        <v>42779</v>
      </c>
      <c r="D38" s="313" t="s">
        <v>355</v>
      </c>
      <c r="E38" s="286"/>
      <c r="F38" s="311">
        <v>30000</v>
      </c>
      <c r="G38" s="172"/>
      <c r="H38" s="172"/>
      <c r="I38" s="287"/>
      <c r="J38" s="288"/>
    </row>
    <row r="39" spans="1:10" ht="110.25">
      <c r="A39" s="283" t="s">
        <v>356</v>
      </c>
      <c r="B39" s="307" t="e">
        <f>+'[3]040-Advances for Officers &amp; Emp'!L29+'[3]040-Advances for Officers &amp; Emp'!M29-'[3]040-Advances for Officers &amp; Emp'!N29-'[3]040-Advances for Officers &amp; Emp'!O29</f>
        <v>#REF!</v>
      </c>
      <c r="C39" s="314">
        <v>42786</v>
      </c>
      <c r="D39" s="313" t="s">
        <v>357</v>
      </c>
      <c r="E39" s="286"/>
      <c r="F39" s="311">
        <v>19754.560000000001</v>
      </c>
      <c r="G39" s="172"/>
      <c r="H39" s="172"/>
      <c r="I39" s="287"/>
      <c r="J39" s="288"/>
    </row>
    <row r="40" spans="1:10" ht="94.5">
      <c r="A40" s="283" t="s">
        <v>358</v>
      </c>
      <c r="B40" s="307" t="e">
        <f>+'[3]040-Advances for Officers &amp; Emp'!L30+'[3]040-Advances for Officers &amp; Emp'!M30-'[3]040-Advances for Officers &amp; Emp'!N30-'[3]040-Advances for Officers &amp; Emp'!O30</f>
        <v>#REF!</v>
      </c>
      <c r="C40" s="314">
        <v>42788</v>
      </c>
      <c r="D40" s="313" t="s">
        <v>359</v>
      </c>
      <c r="E40" s="286"/>
      <c r="F40" s="311">
        <v>116400</v>
      </c>
      <c r="G40" s="172"/>
      <c r="H40" s="172"/>
      <c r="I40" s="287"/>
      <c r="J40" s="288"/>
    </row>
    <row r="41" spans="1:10" ht="47.25">
      <c r="A41" s="283" t="s">
        <v>360</v>
      </c>
      <c r="B41" s="307" t="e">
        <f>+'[3]040-Advances for Officers &amp; Emp'!L31+'[3]040-Advances for Officers &amp; Emp'!M31-'[3]040-Advances for Officers &amp; Emp'!N31-'[3]040-Advances for Officers &amp; Emp'!O31</f>
        <v>#REF!</v>
      </c>
      <c r="C41" s="314">
        <v>42790</v>
      </c>
      <c r="D41" s="313" t="s">
        <v>361</v>
      </c>
      <c r="E41" s="286"/>
      <c r="F41" s="311">
        <v>63000</v>
      </c>
      <c r="G41" s="172"/>
      <c r="H41" s="172"/>
      <c r="I41" s="287"/>
      <c r="J41" s="288"/>
    </row>
    <row r="42" spans="1:10" ht="78.75">
      <c r="A42" s="283" t="s">
        <v>362</v>
      </c>
      <c r="B42" s="307" t="e">
        <f>+'[3]040-Advances for Officers &amp; Emp'!L32+'[3]040-Advances for Officers &amp; Emp'!M32-'[3]040-Advances for Officers &amp; Emp'!N32-'[3]040-Advances for Officers &amp; Emp'!O32</f>
        <v>#REF!</v>
      </c>
      <c r="C42" s="314">
        <v>42793</v>
      </c>
      <c r="D42" s="313" t="s">
        <v>363</v>
      </c>
      <c r="E42" s="286"/>
      <c r="F42" s="311">
        <v>26355</v>
      </c>
      <c r="G42" s="172"/>
      <c r="H42" s="172"/>
      <c r="I42" s="287"/>
      <c r="J42" s="315"/>
    </row>
    <row r="43" spans="1:10" ht="15.75">
      <c r="A43" s="316" t="s">
        <v>364</v>
      </c>
      <c r="B43" s="317">
        <v>10000</v>
      </c>
      <c r="C43" s="318">
        <v>37902</v>
      </c>
      <c r="D43" s="319" t="s">
        <v>365</v>
      </c>
      <c r="E43" s="320"/>
      <c r="F43" s="320"/>
      <c r="G43" s="321"/>
      <c r="H43" s="321"/>
      <c r="I43" s="322"/>
      <c r="J43" s="323">
        <v>10000</v>
      </c>
    </row>
    <row r="44" spans="1:10" ht="15.75">
      <c r="A44" s="316" t="s">
        <v>366</v>
      </c>
      <c r="B44" s="317">
        <v>7000</v>
      </c>
      <c r="C44" s="318">
        <v>37088</v>
      </c>
      <c r="D44" s="321"/>
      <c r="E44" s="320"/>
      <c r="F44" s="320"/>
      <c r="G44" s="321"/>
      <c r="H44" s="321"/>
      <c r="I44" s="322"/>
      <c r="J44" s="323">
        <v>7000</v>
      </c>
    </row>
    <row r="45" spans="1:10" ht="15.75">
      <c r="A45" s="316" t="s">
        <v>367</v>
      </c>
      <c r="B45" s="317">
        <v>2500</v>
      </c>
      <c r="C45" s="318">
        <v>36264</v>
      </c>
      <c r="D45" s="321"/>
      <c r="E45" s="320"/>
      <c r="F45" s="320"/>
      <c r="G45" s="321"/>
      <c r="H45" s="321"/>
      <c r="I45" s="322"/>
      <c r="J45" s="323">
        <v>2500</v>
      </c>
    </row>
    <row r="46" spans="1:10" ht="15.75">
      <c r="A46" s="316" t="s">
        <v>368</v>
      </c>
      <c r="B46" s="317">
        <v>5000</v>
      </c>
      <c r="C46" s="318">
        <v>36194</v>
      </c>
      <c r="D46" s="319" t="s">
        <v>365</v>
      </c>
      <c r="E46" s="320"/>
      <c r="F46" s="320"/>
      <c r="G46" s="321"/>
      <c r="H46" s="321"/>
      <c r="I46" s="322"/>
      <c r="J46" s="323">
        <v>5000</v>
      </c>
    </row>
    <row r="47" spans="1:10" ht="15.75">
      <c r="A47" s="316" t="s">
        <v>369</v>
      </c>
      <c r="B47" s="317">
        <v>5000</v>
      </c>
      <c r="C47" s="318">
        <v>35695</v>
      </c>
      <c r="D47" s="319" t="s">
        <v>365</v>
      </c>
      <c r="E47" s="320"/>
      <c r="F47" s="320"/>
      <c r="G47" s="321"/>
      <c r="H47" s="321"/>
      <c r="I47" s="322"/>
      <c r="J47" s="323">
        <v>5000</v>
      </c>
    </row>
    <row r="48" spans="1:10" ht="15.75">
      <c r="A48" s="316" t="s">
        <v>370</v>
      </c>
      <c r="B48" s="317">
        <v>1200</v>
      </c>
      <c r="C48" s="318">
        <v>35633</v>
      </c>
      <c r="D48" s="319" t="s">
        <v>365</v>
      </c>
      <c r="E48" s="320"/>
      <c r="F48" s="320"/>
      <c r="G48" s="321"/>
      <c r="H48" s="321"/>
      <c r="I48" s="322"/>
      <c r="J48" s="323">
        <v>1200</v>
      </c>
    </row>
    <row r="49" spans="1:10" ht="15.75">
      <c r="A49" s="316" t="s">
        <v>371</v>
      </c>
      <c r="B49" s="317">
        <v>3600</v>
      </c>
      <c r="C49" s="318">
        <v>35603</v>
      </c>
      <c r="D49" s="319" t="s">
        <v>365</v>
      </c>
      <c r="E49" s="320"/>
      <c r="F49" s="320"/>
      <c r="G49" s="321"/>
      <c r="H49" s="321"/>
      <c r="I49" s="322"/>
      <c r="J49" s="323">
        <v>3600</v>
      </c>
    </row>
    <row r="50" spans="1:10" ht="15.75">
      <c r="A50" s="316" t="s">
        <v>372</v>
      </c>
      <c r="B50" s="317">
        <v>20000</v>
      </c>
      <c r="C50" s="318">
        <v>35488</v>
      </c>
      <c r="D50" s="319" t="s">
        <v>365</v>
      </c>
      <c r="E50" s="320"/>
      <c r="F50" s="320"/>
      <c r="G50" s="321"/>
      <c r="H50" s="321"/>
      <c r="I50" s="322"/>
      <c r="J50" s="323">
        <v>20000</v>
      </c>
    </row>
    <row r="51" spans="1:10" ht="15.75">
      <c r="A51" s="316" t="s">
        <v>373</v>
      </c>
      <c r="B51" s="317">
        <v>5000</v>
      </c>
      <c r="C51" s="318">
        <v>32675</v>
      </c>
      <c r="D51" s="319"/>
      <c r="E51" s="324"/>
      <c r="F51" s="324"/>
      <c r="G51" s="325"/>
      <c r="H51" s="325"/>
      <c r="I51" s="325"/>
      <c r="J51" s="323">
        <v>5000</v>
      </c>
    </row>
    <row r="52" spans="1:10" ht="15.75">
      <c r="A52" s="316" t="s">
        <v>374</v>
      </c>
      <c r="B52" s="317">
        <v>1500</v>
      </c>
      <c r="C52" s="318">
        <v>31167</v>
      </c>
      <c r="D52" s="319" t="s">
        <v>365</v>
      </c>
      <c r="E52" s="324"/>
      <c r="F52" s="324"/>
      <c r="G52" s="325"/>
      <c r="H52" s="325"/>
      <c r="I52" s="325"/>
      <c r="J52" s="323">
        <v>1500</v>
      </c>
    </row>
    <row r="53" spans="1:10" ht="15.75">
      <c r="A53" s="316" t="s">
        <v>375</v>
      </c>
      <c r="B53" s="317">
        <v>1300</v>
      </c>
      <c r="C53" s="318">
        <v>30471</v>
      </c>
      <c r="D53" s="319" t="s">
        <v>365</v>
      </c>
      <c r="E53" s="324"/>
      <c r="F53" s="324"/>
      <c r="G53" s="325"/>
      <c r="H53" s="325"/>
      <c r="I53" s="325"/>
      <c r="J53" s="323">
        <v>1300</v>
      </c>
    </row>
    <row r="54" spans="1:10" ht="15.75">
      <c r="A54" s="316" t="s">
        <v>376</v>
      </c>
      <c r="B54" s="317">
        <v>1500</v>
      </c>
      <c r="C54" s="318">
        <v>30078</v>
      </c>
      <c r="D54" s="319" t="s">
        <v>365</v>
      </c>
      <c r="E54" s="324"/>
      <c r="F54" s="324"/>
      <c r="G54" s="325"/>
      <c r="H54" s="325"/>
      <c r="I54" s="325"/>
      <c r="J54" s="323">
        <v>1500</v>
      </c>
    </row>
    <row r="55" spans="1:10" ht="15.75">
      <c r="A55" s="316" t="s">
        <v>376</v>
      </c>
      <c r="B55" s="317">
        <v>1000</v>
      </c>
      <c r="C55" s="318">
        <v>29664</v>
      </c>
      <c r="D55" s="319" t="s">
        <v>365</v>
      </c>
      <c r="E55" s="324"/>
      <c r="F55" s="324"/>
      <c r="G55" s="325"/>
      <c r="H55" s="325"/>
      <c r="I55" s="325"/>
      <c r="J55" s="323">
        <v>1000</v>
      </c>
    </row>
    <row r="56" spans="1:10" ht="15.75">
      <c r="A56" s="316" t="s">
        <v>377</v>
      </c>
      <c r="B56" s="317">
        <v>500</v>
      </c>
      <c r="C56" s="318">
        <v>28817</v>
      </c>
      <c r="D56" s="326" t="s">
        <v>365</v>
      </c>
      <c r="E56" s="324"/>
      <c r="F56" s="324"/>
      <c r="G56" s="325"/>
      <c r="H56" s="325"/>
      <c r="I56" s="325"/>
      <c r="J56" s="323">
        <v>500</v>
      </c>
    </row>
    <row r="57" spans="1:10" ht="15.75">
      <c r="A57" s="316" t="s">
        <v>378</v>
      </c>
      <c r="B57" s="317">
        <v>1250</v>
      </c>
      <c r="C57" s="318">
        <v>28730</v>
      </c>
      <c r="D57" s="319" t="s">
        <v>365</v>
      </c>
      <c r="E57" s="324"/>
      <c r="F57" s="324"/>
      <c r="G57" s="325"/>
      <c r="H57" s="325"/>
      <c r="I57" s="325"/>
      <c r="J57" s="323">
        <v>1250</v>
      </c>
    </row>
    <row r="58" spans="1:10" ht="16.5" thickBot="1">
      <c r="A58" s="327" t="s">
        <v>379</v>
      </c>
      <c r="B58" s="328">
        <v>1250</v>
      </c>
      <c r="C58" s="329">
        <v>28549</v>
      </c>
      <c r="D58" s="330" t="s">
        <v>365</v>
      </c>
      <c r="E58" s="331"/>
      <c r="F58" s="331"/>
      <c r="G58" s="332"/>
      <c r="H58" s="332"/>
      <c r="I58" s="332"/>
      <c r="J58" s="333">
        <v>1250</v>
      </c>
    </row>
    <row r="59" spans="1:10" ht="16.5" thickBot="1">
      <c r="A59" s="334" t="s">
        <v>148</v>
      </c>
      <c r="B59" s="335" t="e">
        <f>SUM(B17:B58)</f>
        <v>#REF!</v>
      </c>
      <c r="C59" s="336"/>
      <c r="D59" s="337"/>
      <c r="E59" s="335">
        <f>SUM(E17:E58)</f>
        <v>364710</v>
      </c>
      <c r="F59" s="335">
        <f t="shared" ref="F59:I59" si="0">SUM(F17:F58)</f>
        <v>435509.56</v>
      </c>
      <c r="G59" s="335">
        <f t="shared" si="0"/>
        <v>0</v>
      </c>
      <c r="H59" s="335">
        <f t="shared" si="0"/>
        <v>0</v>
      </c>
      <c r="I59" s="335">
        <f t="shared" si="0"/>
        <v>0</v>
      </c>
      <c r="J59" s="338">
        <f>SUM(J17:J58)</f>
        <v>67600</v>
      </c>
    </row>
    <row r="60" spans="1:10" ht="16.5" thickBot="1">
      <c r="A60" s="339" t="s">
        <v>380</v>
      </c>
      <c r="B60" s="340"/>
      <c r="C60" s="340"/>
      <c r="D60" s="340"/>
      <c r="E60" s="340"/>
      <c r="F60" s="340"/>
      <c r="G60" s="340"/>
      <c r="H60" s="340"/>
      <c r="I60" s="340"/>
      <c r="J60" s="341"/>
    </row>
    <row r="61" spans="1:10" ht="63">
      <c r="A61" s="342" t="s">
        <v>381</v>
      </c>
      <c r="B61" s="343">
        <v>35000</v>
      </c>
      <c r="C61" s="344">
        <v>42817</v>
      </c>
      <c r="D61" s="345" t="s">
        <v>382</v>
      </c>
      <c r="E61" s="343">
        <v>35000</v>
      </c>
      <c r="F61" s="346"/>
      <c r="G61" s="346"/>
      <c r="H61" s="346"/>
      <c r="I61" s="346"/>
      <c r="J61" s="347"/>
    </row>
    <row r="62" spans="1:10" ht="47.25">
      <c r="A62" s="283" t="s">
        <v>383</v>
      </c>
      <c r="B62" s="348">
        <v>22200</v>
      </c>
      <c r="C62" s="312">
        <v>42811</v>
      </c>
      <c r="D62" s="310" t="s">
        <v>384</v>
      </c>
      <c r="E62" s="348">
        <v>22200</v>
      </c>
      <c r="F62" s="349"/>
      <c r="G62" s="349"/>
      <c r="H62" s="349"/>
      <c r="I62" s="349"/>
      <c r="J62" s="350"/>
    </row>
    <row r="63" spans="1:10" ht="63">
      <c r="A63" s="283" t="s">
        <v>385</v>
      </c>
      <c r="B63" s="348">
        <v>30195</v>
      </c>
      <c r="C63" s="312">
        <v>42800</v>
      </c>
      <c r="D63" s="310" t="s">
        <v>386</v>
      </c>
      <c r="E63" s="348">
        <v>30195</v>
      </c>
      <c r="F63" s="349"/>
      <c r="G63" s="349"/>
      <c r="H63" s="349"/>
      <c r="I63" s="349"/>
      <c r="J63" s="350"/>
    </row>
    <row r="64" spans="1:10" ht="47.25">
      <c r="A64" s="283" t="s">
        <v>387</v>
      </c>
      <c r="B64" s="348">
        <v>130200</v>
      </c>
      <c r="C64" s="312">
        <v>42809</v>
      </c>
      <c r="D64" s="313" t="s">
        <v>388</v>
      </c>
      <c r="E64" s="348">
        <v>130200</v>
      </c>
      <c r="F64" s="349"/>
      <c r="G64" s="349"/>
      <c r="H64" s="349"/>
      <c r="I64" s="349"/>
      <c r="J64" s="350"/>
    </row>
    <row r="65" spans="1:10" ht="47.25">
      <c r="A65" s="283" t="s">
        <v>387</v>
      </c>
      <c r="B65" s="348">
        <v>392800</v>
      </c>
      <c r="C65" s="312">
        <v>42809</v>
      </c>
      <c r="D65" s="313" t="s">
        <v>389</v>
      </c>
      <c r="E65" s="348">
        <v>392800</v>
      </c>
      <c r="F65" s="349"/>
      <c r="G65" s="349"/>
      <c r="H65" s="349"/>
      <c r="I65" s="349"/>
      <c r="J65" s="350"/>
    </row>
    <row r="66" spans="1:10" ht="47.25">
      <c r="A66" s="283" t="s">
        <v>390</v>
      </c>
      <c r="B66" s="348">
        <v>297425</v>
      </c>
      <c r="C66" s="312">
        <v>42810</v>
      </c>
      <c r="D66" s="313" t="s">
        <v>391</v>
      </c>
      <c r="E66" s="348">
        <v>297425</v>
      </c>
      <c r="F66" s="349"/>
      <c r="G66" s="349"/>
      <c r="H66" s="349"/>
      <c r="I66" s="349"/>
      <c r="J66" s="350"/>
    </row>
    <row r="67" spans="1:10" ht="31.5">
      <c r="A67" s="283" t="s">
        <v>358</v>
      </c>
      <c r="B67" s="348">
        <v>475100</v>
      </c>
      <c r="C67" s="312">
        <v>42811</v>
      </c>
      <c r="D67" s="310" t="s">
        <v>392</v>
      </c>
      <c r="E67" s="348">
        <v>475100</v>
      </c>
      <c r="F67" s="349"/>
      <c r="G67" s="349"/>
      <c r="H67" s="349"/>
      <c r="I67" s="349"/>
      <c r="J67" s="350"/>
    </row>
    <row r="68" spans="1:10" ht="31.5">
      <c r="A68" s="283" t="s">
        <v>358</v>
      </c>
      <c r="B68" s="348">
        <v>240000</v>
      </c>
      <c r="C68" s="312">
        <v>42811</v>
      </c>
      <c r="D68" s="310" t="s">
        <v>393</v>
      </c>
      <c r="E68" s="348">
        <v>240000</v>
      </c>
      <c r="F68" s="349"/>
      <c r="G68" s="349"/>
      <c r="H68" s="349"/>
      <c r="I68" s="349"/>
      <c r="J68" s="350"/>
    </row>
    <row r="69" spans="1:10" ht="31.5">
      <c r="A69" s="283" t="s">
        <v>394</v>
      </c>
      <c r="B69" s="348">
        <v>45350</v>
      </c>
      <c r="C69" s="312">
        <v>42811</v>
      </c>
      <c r="D69" s="310" t="s">
        <v>395</v>
      </c>
      <c r="E69" s="348">
        <v>45350</v>
      </c>
      <c r="F69" s="349"/>
      <c r="G69" s="349"/>
      <c r="H69" s="349"/>
      <c r="I69" s="349"/>
      <c r="J69" s="350"/>
    </row>
    <row r="70" spans="1:10" ht="47.25">
      <c r="A70" s="283" t="s">
        <v>396</v>
      </c>
      <c r="B70" s="348">
        <v>13000</v>
      </c>
      <c r="C70" s="312">
        <v>42811</v>
      </c>
      <c r="D70" s="310" t="s">
        <v>397</v>
      </c>
      <c r="E70" s="348">
        <v>13000</v>
      </c>
      <c r="F70" s="349"/>
      <c r="G70" s="349"/>
      <c r="H70" s="349"/>
      <c r="I70" s="349"/>
      <c r="J70" s="350"/>
    </row>
    <row r="71" spans="1:10" ht="63">
      <c r="A71" s="283" t="s">
        <v>398</v>
      </c>
      <c r="B71" s="351">
        <v>96740</v>
      </c>
      <c r="C71" s="312">
        <v>42814</v>
      </c>
      <c r="D71" s="310" t="s">
        <v>399</v>
      </c>
      <c r="E71" s="311">
        <v>96740</v>
      </c>
      <c r="F71" s="286"/>
      <c r="G71" s="172"/>
      <c r="H71" s="172"/>
      <c r="I71" s="287"/>
      <c r="J71" s="288"/>
    </row>
    <row r="72" spans="1:10" ht="47.25">
      <c r="A72" s="352" t="s">
        <v>400</v>
      </c>
      <c r="B72" s="351">
        <v>81000</v>
      </c>
      <c r="C72" s="312">
        <v>42814</v>
      </c>
      <c r="D72" s="310" t="s">
        <v>401</v>
      </c>
      <c r="E72" s="311">
        <v>81000</v>
      </c>
      <c r="F72" s="286"/>
      <c r="G72" s="172"/>
      <c r="H72" s="172"/>
      <c r="I72" s="287"/>
      <c r="J72" s="288"/>
    </row>
    <row r="73" spans="1:10" ht="47.25">
      <c r="A73" s="283" t="s">
        <v>402</v>
      </c>
      <c r="B73" s="351">
        <v>96050</v>
      </c>
      <c r="C73" s="312">
        <v>42818</v>
      </c>
      <c r="D73" s="310" t="s">
        <v>403</v>
      </c>
      <c r="E73" s="311">
        <v>96050</v>
      </c>
      <c r="F73" s="286"/>
      <c r="G73" s="172"/>
      <c r="H73" s="172"/>
      <c r="I73" s="287"/>
      <c r="J73" s="288"/>
    </row>
    <row r="74" spans="1:10" ht="31.5">
      <c r="A74" s="283" t="s">
        <v>404</v>
      </c>
      <c r="B74" s="351">
        <v>35000</v>
      </c>
      <c r="C74" s="312">
        <v>42818</v>
      </c>
      <c r="D74" s="310" t="s">
        <v>405</v>
      </c>
      <c r="E74" s="311">
        <v>35000</v>
      </c>
      <c r="F74" s="286"/>
      <c r="G74" s="172"/>
      <c r="H74" s="172"/>
      <c r="I74" s="287"/>
      <c r="J74" s="288"/>
    </row>
    <row r="75" spans="1:10" ht="47.25">
      <c r="A75" s="283" t="s">
        <v>406</v>
      </c>
      <c r="B75" s="351">
        <v>101000</v>
      </c>
      <c r="C75" s="312">
        <v>42818</v>
      </c>
      <c r="D75" s="310" t="s">
        <v>407</v>
      </c>
      <c r="E75" s="311">
        <v>101000</v>
      </c>
      <c r="F75" s="286"/>
      <c r="G75" s="172"/>
      <c r="H75" s="172"/>
      <c r="I75" s="287"/>
      <c r="J75" s="288"/>
    </row>
    <row r="76" spans="1:10" ht="31.5">
      <c r="A76" s="352" t="s">
        <v>408</v>
      </c>
      <c r="B76" s="351">
        <v>56840</v>
      </c>
      <c r="C76" s="312">
        <v>42821</v>
      </c>
      <c r="D76" s="310" t="s">
        <v>409</v>
      </c>
      <c r="E76" s="311">
        <v>56840</v>
      </c>
      <c r="F76" s="286"/>
      <c r="G76" s="172"/>
      <c r="H76" s="172"/>
      <c r="I76" s="287"/>
      <c r="J76" s="288"/>
    </row>
    <row r="77" spans="1:10" ht="15.75">
      <c r="A77" s="283" t="s">
        <v>410</v>
      </c>
      <c r="B77" s="351">
        <v>169800</v>
      </c>
      <c r="C77" s="312">
        <v>42821</v>
      </c>
      <c r="D77" s="310" t="s">
        <v>411</v>
      </c>
      <c r="E77" s="311">
        <v>169800</v>
      </c>
      <c r="F77" s="286"/>
      <c r="G77" s="172"/>
      <c r="H77" s="172"/>
      <c r="I77" s="287"/>
      <c r="J77" s="288"/>
    </row>
    <row r="78" spans="1:10" ht="31.5">
      <c r="A78" s="283" t="s">
        <v>412</v>
      </c>
      <c r="B78" s="351">
        <v>305000</v>
      </c>
      <c r="C78" s="312">
        <v>42823</v>
      </c>
      <c r="D78" s="310" t="s">
        <v>413</v>
      </c>
      <c r="E78" s="311">
        <v>305000</v>
      </c>
      <c r="F78" s="286"/>
      <c r="G78" s="172"/>
      <c r="H78" s="172"/>
      <c r="I78" s="287"/>
      <c r="J78" s="288"/>
    </row>
    <row r="79" spans="1:10" ht="47.25">
      <c r="A79" s="283" t="s">
        <v>414</v>
      </c>
      <c r="B79" s="351">
        <v>76500</v>
      </c>
      <c r="C79" s="312">
        <v>42823</v>
      </c>
      <c r="D79" s="310" t="s">
        <v>415</v>
      </c>
      <c r="E79" s="311">
        <v>76500</v>
      </c>
      <c r="F79" s="286"/>
      <c r="G79" s="172"/>
      <c r="H79" s="172"/>
      <c r="I79" s="287"/>
      <c r="J79" s="288"/>
    </row>
    <row r="80" spans="1:10" ht="31.5">
      <c r="A80" s="283" t="s">
        <v>416</v>
      </c>
      <c r="B80" s="351">
        <v>59125</v>
      </c>
      <c r="C80" s="312">
        <v>42823</v>
      </c>
      <c r="D80" s="310" t="s">
        <v>417</v>
      </c>
      <c r="E80" s="311">
        <v>59125</v>
      </c>
      <c r="F80" s="286"/>
      <c r="G80" s="172"/>
      <c r="H80" s="172"/>
      <c r="I80" s="287"/>
      <c r="J80" s="288"/>
    </row>
    <row r="81" spans="1:11" ht="47.25">
      <c r="A81" s="283" t="s">
        <v>402</v>
      </c>
      <c r="B81" s="351">
        <v>97500</v>
      </c>
      <c r="C81" s="312">
        <v>42782</v>
      </c>
      <c r="D81" s="310" t="s">
        <v>418</v>
      </c>
      <c r="E81" s="286"/>
      <c r="F81" s="351">
        <v>97500</v>
      </c>
      <c r="G81" s="172"/>
      <c r="H81" s="172"/>
      <c r="I81" s="287"/>
      <c r="J81" s="288"/>
    </row>
    <row r="82" spans="1:11" ht="47.25">
      <c r="A82" s="353" t="s">
        <v>419</v>
      </c>
      <c r="B82" s="317">
        <v>11000</v>
      </c>
      <c r="C82" s="312">
        <v>42788</v>
      </c>
      <c r="D82" s="313" t="s">
        <v>420</v>
      </c>
      <c r="E82" s="354"/>
      <c r="F82" s="317">
        <v>11000</v>
      </c>
      <c r="G82" s="355"/>
      <c r="H82" s="355"/>
      <c r="I82" s="356"/>
      <c r="J82" s="357"/>
    </row>
    <row r="83" spans="1:11" s="175" customFormat="1" ht="31.5">
      <c r="A83" s="358" t="s">
        <v>421</v>
      </c>
      <c r="B83" s="359">
        <v>80000</v>
      </c>
      <c r="C83" s="312">
        <v>42794</v>
      </c>
      <c r="D83" s="313" t="s">
        <v>422</v>
      </c>
      <c r="E83" s="360"/>
      <c r="F83" s="359">
        <v>80000</v>
      </c>
      <c r="G83" s="321"/>
      <c r="H83" s="321"/>
      <c r="I83" s="322"/>
      <c r="J83" s="361"/>
    </row>
    <row r="84" spans="1:11" s="175" customFormat="1" ht="31.5">
      <c r="A84" s="362" t="s">
        <v>423</v>
      </c>
      <c r="B84" s="317">
        <v>393600</v>
      </c>
      <c r="C84" s="312">
        <v>42754</v>
      </c>
      <c r="D84" s="363" t="s">
        <v>424</v>
      </c>
      <c r="E84" s="325"/>
      <c r="F84" s="317">
        <v>393600</v>
      </c>
      <c r="G84" s="325"/>
      <c r="H84" s="325"/>
      <c r="I84" s="325"/>
      <c r="J84" s="364"/>
      <c r="K84" s="365"/>
    </row>
    <row r="85" spans="1:11" s="175" customFormat="1" ht="15.75">
      <c r="A85" s="316" t="s">
        <v>425</v>
      </c>
      <c r="B85" s="317">
        <v>30000</v>
      </c>
      <c r="C85" s="318">
        <v>35530</v>
      </c>
      <c r="D85" s="319"/>
      <c r="E85" s="320"/>
      <c r="F85" s="320"/>
      <c r="G85" s="321"/>
      <c r="H85" s="321"/>
      <c r="I85" s="322"/>
      <c r="J85" s="323">
        <v>30000</v>
      </c>
      <c r="K85" s="365"/>
    </row>
    <row r="86" spans="1:11" s="175" customFormat="1" ht="16.5" thickBot="1">
      <c r="A86" s="327" t="s">
        <v>425</v>
      </c>
      <c r="B86" s="328">
        <v>20000</v>
      </c>
      <c r="C86" s="329">
        <v>35236</v>
      </c>
      <c r="D86" s="330"/>
      <c r="E86" s="366"/>
      <c r="F86" s="366"/>
      <c r="G86" s="367"/>
      <c r="H86" s="367"/>
      <c r="I86" s="368"/>
      <c r="J86" s="333">
        <v>20000</v>
      </c>
      <c r="K86" s="365"/>
    </row>
    <row r="87" spans="1:11" s="175" customFormat="1" ht="16.5" thickBot="1">
      <c r="A87" s="334" t="s">
        <v>148</v>
      </c>
      <c r="B87" s="369">
        <f>SUM(B61:B86)</f>
        <v>3390425</v>
      </c>
      <c r="C87" s="370"/>
      <c r="D87" s="370"/>
      <c r="E87" s="369">
        <f>SUM(E61:E86)</f>
        <v>2758325</v>
      </c>
      <c r="F87" s="369">
        <f t="shared" ref="F87:I87" si="1">SUM(F61:F86)</f>
        <v>582100</v>
      </c>
      <c r="G87" s="369">
        <f t="shared" si="1"/>
        <v>0</v>
      </c>
      <c r="H87" s="369">
        <f t="shared" si="1"/>
        <v>0</v>
      </c>
      <c r="I87" s="369">
        <f t="shared" si="1"/>
        <v>0</v>
      </c>
      <c r="J87" s="371">
        <f>SUM(J61:J86)</f>
        <v>50000</v>
      </c>
      <c r="K87" s="365"/>
    </row>
    <row r="88" spans="1:11" s="175" customFormat="1" ht="16.5" thickBot="1">
      <c r="A88" s="372" t="s">
        <v>426</v>
      </c>
      <c r="B88" s="373"/>
      <c r="C88" s="373"/>
      <c r="D88" s="373"/>
      <c r="E88" s="373"/>
      <c r="F88" s="373"/>
      <c r="G88" s="373"/>
      <c r="H88" s="373"/>
      <c r="I88" s="373"/>
      <c r="J88" s="374"/>
      <c r="K88" s="365"/>
    </row>
    <row r="89" spans="1:11" s="175" customFormat="1" ht="47.25">
      <c r="A89" s="375"/>
      <c r="B89" s="376" t="e">
        <f>+'[3]010-(002)-adv. for Opertng Exp'!N8+'[3]010-(002)-adv. for Opertng Exp'!P8-'[3]010-(002)-adv. for Opertng Exp'!Q8-'[3]010-(002)-adv. for Opertng Exp'!R8</f>
        <v>#REF!</v>
      </c>
      <c r="C89" s="377">
        <v>42818</v>
      </c>
      <c r="D89" s="378" t="s">
        <v>427</v>
      </c>
      <c r="E89" s="376">
        <v>50000</v>
      </c>
      <c r="F89" s="379"/>
      <c r="G89" s="379"/>
      <c r="H89" s="379"/>
      <c r="I89" s="379"/>
      <c r="J89" s="380"/>
      <c r="K89" s="365"/>
    </row>
    <row r="90" spans="1:11" s="175" customFormat="1" ht="47.25">
      <c r="A90" s="381"/>
      <c r="B90" s="351" t="e">
        <f>+'[3]010-(002)-adv. for Opertng Exp'!N9+'[3]010-(002)-adv. for Opertng Exp'!P9-'[3]010-(002)-adv. for Opertng Exp'!Q9-'[3]010-(002)-adv. for Opertng Exp'!R9</f>
        <v>#REF!</v>
      </c>
      <c r="C90" s="382">
        <v>42818</v>
      </c>
      <c r="D90" s="383" t="s">
        <v>428</v>
      </c>
      <c r="E90" s="351">
        <v>100000</v>
      </c>
      <c r="F90" s="384"/>
      <c r="G90" s="384"/>
      <c r="H90" s="384"/>
      <c r="I90" s="384"/>
      <c r="J90" s="385"/>
      <c r="K90" s="365"/>
    </row>
    <row r="91" spans="1:11" s="175" customFormat="1" ht="47.25">
      <c r="A91" s="381"/>
      <c r="B91" s="351" t="e">
        <f>+'[3]010-(002)-adv. for Opertng Exp'!N10+'[3]010-(002)-adv. for Opertng Exp'!P10-'[3]010-(002)-adv. for Opertng Exp'!Q10-'[3]010-(002)-adv. for Opertng Exp'!R10</f>
        <v>#REF!</v>
      </c>
      <c r="C91" s="382">
        <v>42814</v>
      </c>
      <c r="D91" s="383" t="s">
        <v>429</v>
      </c>
      <c r="E91" s="351">
        <v>200000</v>
      </c>
      <c r="F91" s="384"/>
      <c r="G91" s="384"/>
      <c r="H91" s="384"/>
      <c r="I91" s="384"/>
      <c r="J91" s="385"/>
      <c r="K91" s="365"/>
    </row>
    <row r="92" spans="1:11" s="175" customFormat="1" ht="47.25">
      <c r="A92" s="381"/>
      <c r="B92" s="351" t="e">
        <f>+'[3]010-(002)-adv. for Opertng Exp'!N11+'[3]010-(002)-adv. for Opertng Exp'!P11-'[3]010-(002)-adv. for Opertng Exp'!Q11-'[3]010-(002)-adv. for Opertng Exp'!R11</f>
        <v>#REF!</v>
      </c>
      <c r="C92" s="382">
        <v>42796</v>
      </c>
      <c r="D92" s="383" t="s">
        <v>430</v>
      </c>
      <c r="E92" s="351">
        <v>300000</v>
      </c>
      <c r="F92" s="384"/>
      <c r="G92" s="384"/>
      <c r="H92" s="384"/>
      <c r="I92" s="384"/>
      <c r="J92" s="385"/>
      <c r="K92" s="365"/>
    </row>
    <row r="93" spans="1:11" s="175" customFormat="1" ht="63">
      <c r="A93" s="381"/>
      <c r="B93" s="351" t="e">
        <f>+'[3]010-(002)-adv. for Opertng Exp'!N12+'[3]010-(002)-adv. for Opertng Exp'!P12-'[3]010-(002)-adv. for Opertng Exp'!Q12-'[3]010-(002)-adv. for Opertng Exp'!R12</f>
        <v>#REF!</v>
      </c>
      <c r="C93" s="382">
        <v>42818</v>
      </c>
      <c r="D93" s="383" t="s">
        <v>431</v>
      </c>
      <c r="E93" s="351">
        <v>200000</v>
      </c>
      <c r="F93" s="384"/>
      <c r="G93" s="384"/>
      <c r="H93" s="384"/>
      <c r="I93" s="384"/>
      <c r="J93" s="385"/>
      <c r="K93" s="365"/>
    </row>
    <row r="94" spans="1:11" s="175" customFormat="1" ht="31.5">
      <c r="A94" s="381"/>
      <c r="B94" s="351" t="e">
        <f>+'[3]010-(002)-adv. for Opertng Exp'!N13+'[3]010-(002)-adv. for Opertng Exp'!P13-'[3]010-(002)-adv. for Opertng Exp'!Q13-'[3]010-(002)-adv. for Opertng Exp'!R13</f>
        <v>#REF!</v>
      </c>
      <c r="C94" s="382">
        <v>42774</v>
      </c>
      <c r="D94" s="383" t="s">
        <v>432</v>
      </c>
      <c r="E94" s="384"/>
      <c r="F94" s="351">
        <v>50000</v>
      </c>
      <c r="G94" s="384"/>
      <c r="H94" s="384"/>
      <c r="I94" s="384"/>
      <c r="J94" s="385"/>
      <c r="K94" s="365"/>
    </row>
    <row r="95" spans="1:11" s="175" customFormat="1" ht="63">
      <c r="A95" s="381"/>
      <c r="B95" s="351">
        <v>349999.99999999977</v>
      </c>
      <c r="C95" s="382">
        <v>42794</v>
      </c>
      <c r="D95" s="383" t="s">
        <v>433</v>
      </c>
      <c r="E95" s="384"/>
      <c r="F95" s="351">
        <v>349999.99999999977</v>
      </c>
      <c r="G95" s="384"/>
      <c r="H95" s="384"/>
      <c r="I95" s="384"/>
      <c r="J95" s="385"/>
      <c r="K95" s="365"/>
    </row>
    <row r="96" spans="1:11" s="175" customFormat="1" ht="48" thickBot="1">
      <c r="A96" s="386"/>
      <c r="B96" s="387">
        <v>95000</v>
      </c>
      <c r="C96" s="388">
        <v>42755</v>
      </c>
      <c r="D96" s="389" t="s">
        <v>434</v>
      </c>
      <c r="E96" s="390"/>
      <c r="F96" s="387">
        <v>95000</v>
      </c>
      <c r="G96" s="390"/>
      <c r="H96" s="390"/>
      <c r="I96" s="390"/>
      <c r="J96" s="391"/>
      <c r="K96" s="365"/>
    </row>
    <row r="97" spans="1:11" s="175" customFormat="1" ht="18" customHeight="1" thickBot="1">
      <c r="A97" s="334" t="s">
        <v>148</v>
      </c>
      <c r="B97" s="392" t="e">
        <f>SUM(B89:B96)</f>
        <v>#REF!</v>
      </c>
      <c r="C97" s="393"/>
      <c r="D97" s="393"/>
      <c r="E97" s="392">
        <f>SUM(E89:E96)</f>
        <v>850000</v>
      </c>
      <c r="F97" s="392">
        <f t="shared" ref="F97:I97" si="2">SUM(F89:F96)</f>
        <v>494999.99999999977</v>
      </c>
      <c r="G97" s="394">
        <f t="shared" si="2"/>
        <v>0</v>
      </c>
      <c r="H97" s="394">
        <f t="shared" si="2"/>
        <v>0</v>
      </c>
      <c r="I97" s="394">
        <f t="shared" si="2"/>
        <v>0</v>
      </c>
      <c r="J97" s="395">
        <f>SUM(J89:J96)</f>
        <v>0</v>
      </c>
      <c r="K97" s="396"/>
    </row>
    <row r="98" spans="1:11" ht="27" customHeight="1" thickBot="1">
      <c r="A98" s="397" t="s">
        <v>435</v>
      </c>
      <c r="B98" s="398" t="e">
        <f>SUM(B97,B87,B59)</f>
        <v>#REF!</v>
      </c>
      <c r="C98" s="399"/>
      <c r="D98" s="400"/>
      <c r="E98" s="401">
        <f t="shared" ref="E98:J98" si="3">SUM(E97,E87,E59)</f>
        <v>3973035</v>
      </c>
      <c r="F98" s="398">
        <f t="shared" si="3"/>
        <v>1512609.5599999998</v>
      </c>
      <c r="G98" s="401"/>
      <c r="H98" s="401"/>
      <c r="I98" s="401"/>
      <c r="J98" s="402">
        <f t="shared" si="3"/>
        <v>117600</v>
      </c>
    </row>
    <row r="99" spans="1:11" ht="11.25" customHeight="1">
      <c r="A99" s="170"/>
      <c r="B99" s="403"/>
      <c r="C99" s="250"/>
      <c r="D99" s="404"/>
      <c r="E99" s="174"/>
      <c r="F99" s="174"/>
      <c r="G99" s="403"/>
      <c r="H99" s="403"/>
      <c r="I99" s="403"/>
      <c r="J99" s="403"/>
    </row>
    <row r="100" spans="1:11" ht="30" customHeight="1">
      <c r="A100" s="405" t="s">
        <v>143</v>
      </c>
      <c r="B100" s="405"/>
      <c r="C100" s="405"/>
      <c r="D100" s="405"/>
      <c r="E100" s="405"/>
    </row>
    <row r="101" spans="1:11" ht="30" customHeight="1">
      <c r="A101" s="406"/>
      <c r="B101" s="407"/>
      <c r="C101" s="406"/>
      <c r="D101" s="408"/>
      <c r="E101" s="409"/>
      <c r="G101" s="410"/>
    </row>
    <row r="102" spans="1:11">
      <c r="C102" s="169"/>
      <c r="E102" s="169"/>
      <c r="F102" s="169"/>
    </row>
    <row r="103" spans="1:11">
      <c r="C103" s="169"/>
      <c r="E103" s="169"/>
      <c r="F103" s="169"/>
    </row>
    <row r="105" spans="1:11">
      <c r="A105" s="411"/>
      <c r="B105" s="412"/>
      <c r="C105" s="413"/>
      <c r="D105" s="412"/>
      <c r="E105" s="414"/>
      <c r="F105" s="414"/>
      <c r="G105" s="412"/>
    </row>
    <row r="106" spans="1:11" ht="18.75">
      <c r="A106" s="415" t="s">
        <v>147</v>
      </c>
      <c r="B106" s="416"/>
      <c r="C106" s="417"/>
      <c r="E106" s="418"/>
      <c r="F106" s="419" t="s">
        <v>146</v>
      </c>
      <c r="G106" s="416"/>
    </row>
    <row r="107" spans="1:11" ht="16.5" customHeight="1">
      <c r="A107" s="94" t="s">
        <v>144</v>
      </c>
      <c r="B107" s="420"/>
      <c r="C107" s="421"/>
      <c r="D107" s="416"/>
      <c r="E107" s="422"/>
      <c r="F107" s="422" t="s">
        <v>436</v>
      </c>
      <c r="G107" s="420"/>
    </row>
  </sheetData>
  <sheetProtection password="CCC5" sheet="1" objects="1" scenarios="1"/>
  <mergeCells count="13">
    <mergeCell ref="A16:J16"/>
    <mergeCell ref="A60:J60"/>
    <mergeCell ref="A88:J88"/>
    <mergeCell ref="A100:E100"/>
    <mergeCell ref="A3:J3"/>
    <mergeCell ref="A4:J4"/>
    <mergeCell ref="A8:A10"/>
    <mergeCell ref="B8:B10"/>
    <mergeCell ref="C8:C10"/>
    <mergeCell ref="D8:D10"/>
    <mergeCell ref="E8:J8"/>
    <mergeCell ref="E9:G9"/>
    <mergeCell ref="H9:J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20%ira</vt:lpstr>
      <vt:lpstr>LDRRM</vt:lpstr>
      <vt:lpstr>SEF</vt:lpstr>
      <vt:lpstr>CASHFLOWS</vt:lpstr>
      <vt:lpstr>TRUST FUND</vt:lpstr>
      <vt:lpstr>UNLIQUIDATED</vt:lpstr>
      <vt:lpstr>'20%ira'!Print_Area</vt:lpstr>
      <vt:lpstr>'20%ira'!Print_Titles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CASHD1KIM</cp:lastModifiedBy>
  <cp:lastPrinted>2017-05-11T22:56:21Z</cp:lastPrinted>
  <dcterms:created xsi:type="dcterms:W3CDTF">2014-06-05T16:09:33Z</dcterms:created>
  <dcterms:modified xsi:type="dcterms:W3CDTF">2017-05-17T05:33:11Z</dcterms:modified>
</cp:coreProperties>
</file>